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1.xml" ContentType="application/vnd.openxmlformats-officedocument.drawing+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C:\Users\fgeremie\Private work\ERAA2025\Input Data website\Input Data 2025\Economic and technical investment parameters\"/>
    </mc:Choice>
  </mc:AlternateContent>
  <xr:revisionPtr revIDLastSave="0" documentId="13_ncr:1_{ED6BA8BA-9127-4A6C-9527-E5D6BF1FE50E}" xr6:coauthVersionLast="47" xr6:coauthVersionMax="47" xr10:uidLastSave="{00000000-0000-0000-0000-000000000000}"/>
  <bookViews>
    <workbookView xWindow="-120" yWindow="-120" windowWidth="29040" windowHeight="15720" activeTab="2" xr2:uid="{00000000-000D-0000-FFFF-FFFF00000000}"/>
  </bookViews>
  <sheets>
    <sheet name="Read-me" sheetId="11" r:id="rId1"/>
    <sheet name="Link-info" sheetId="1" r:id="rId2"/>
    <sheet name="CAPEX" sheetId="3" r:id="rId3"/>
    <sheet name="FOM" sheetId="4" r:id="rId4"/>
    <sheet name="WACC" sheetId="9" r:id="rId5"/>
    <sheet name="Potential" sheetId="5" r:id="rId6"/>
    <sheet name="Economic Lifetime" sheetId="6" r:id="rId7"/>
    <sheet name="DSR Activation Price" sheetId="7" r:id="rId8"/>
    <sheet name="Activation Limit" sheetId="8" r:id="rId9"/>
    <sheet name="Hurdle Premium" sheetId="1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3" l="1"/>
  <c r="G26" i="3"/>
  <c r="G22" i="4"/>
  <c r="F22" i="4"/>
  <c r="E22" i="4"/>
  <c r="D22" i="4"/>
  <c r="G21" i="4"/>
  <c r="F21" i="4"/>
  <c r="E21" i="4"/>
  <c r="D21" i="4"/>
  <c r="G20" i="4"/>
  <c r="F20" i="4"/>
  <c r="E20" i="4"/>
  <c r="D20" i="4"/>
  <c r="G19" i="4"/>
  <c r="F19" i="4"/>
  <c r="E19" i="4"/>
  <c r="D19" i="4"/>
  <c r="G18" i="4"/>
  <c r="F18" i="4"/>
  <c r="E18" i="4"/>
  <c r="D18" i="4"/>
  <c r="G17" i="4"/>
  <c r="F17" i="4"/>
  <c r="E17" i="4"/>
  <c r="D17" i="4"/>
  <c r="G16" i="4"/>
  <c r="F16" i="4"/>
  <c r="E16" i="4"/>
  <c r="D16" i="4"/>
  <c r="G15" i="4"/>
  <c r="F15" i="4"/>
  <c r="E15" i="4"/>
  <c r="D15" i="4"/>
  <c r="G14" i="4"/>
  <c r="F14" i="4"/>
  <c r="E14" i="4"/>
  <c r="D14" i="4"/>
  <c r="G13" i="4"/>
  <c r="F13" i="4"/>
  <c r="E13" i="4"/>
  <c r="D13" i="4"/>
  <c r="G10" i="4"/>
  <c r="F10" i="4"/>
  <c r="E10" i="4"/>
  <c r="D10" i="4"/>
  <c r="G9" i="4"/>
  <c r="F9" i="4"/>
  <c r="E9" i="4"/>
  <c r="D9" i="4"/>
  <c r="G8" i="4"/>
  <c r="F8" i="4"/>
  <c r="E8" i="4"/>
  <c r="D8" i="4"/>
  <c r="G27" i="3"/>
  <c r="F27" i="3"/>
  <c r="E27" i="3"/>
  <c r="D27" i="3"/>
  <c r="E26" i="3"/>
  <c r="D26" i="3"/>
  <c r="G25" i="3"/>
  <c r="F25" i="3"/>
  <c r="E25" i="3"/>
  <c r="D25" i="3"/>
  <c r="G22" i="3"/>
  <c r="F22" i="3"/>
  <c r="E22" i="3"/>
  <c r="D22" i="3"/>
  <c r="G21" i="3"/>
  <c r="F21" i="3"/>
  <c r="E21" i="3"/>
  <c r="D21" i="3"/>
  <c r="G20" i="3"/>
  <c r="F20" i="3"/>
  <c r="E20" i="3"/>
  <c r="D20" i="3"/>
  <c r="G19" i="3"/>
  <c r="F19" i="3"/>
  <c r="E19" i="3"/>
  <c r="D19" i="3"/>
  <c r="G18" i="3"/>
  <c r="F18" i="3"/>
  <c r="E18" i="3"/>
  <c r="D18" i="3"/>
  <c r="G17" i="3"/>
  <c r="F17" i="3"/>
  <c r="E17" i="3"/>
  <c r="D17" i="3"/>
  <c r="G16" i="3"/>
  <c r="F16" i="3"/>
  <c r="E16" i="3"/>
  <c r="D16" i="3"/>
  <c r="G15" i="3"/>
  <c r="F15" i="3"/>
  <c r="E15" i="3"/>
  <c r="D15" i="3"/>
  <c r="G14" i="3"/>
  <c r="F14" i="3"/>
  <c r="E14" i="3"/>
  <c r="D14" i="3"/>
  <c r="G13" i="3"/>
  <c r="F13" i="3"/>
  <c r="E13" i="3"/>
  <c r="D13" i="3"/>
  <c r="G10" i="3"/>
  <c r="F10" i="3"/>
  <c r="E10" i="3"/>
  <c r="D10" i="3"/>
  <c r="G9" i="3"/>
  <c r="F9" i="3"/>
  <c r="E9" i="3"/>
  <c r="D9" i="3"/>
  <c r="G8" i="3"/>
  <c r="F8" i="3"/>
  <c r="E8" i="3"/>
  <c r="D8" i="3"/>
  <c r="G30" i="7"/>
  <c r="F30" i="7"/>
  <c r="E30" i="7"/>
  <c r="D30" i="7"/>
  <c r="G29" i="7"/>
  <c r="F29" i="7"/>
  <c r="E29" i="7"/>
  <c r="D29" i="7"/>
  <c r="G28" i="7"/>
  <c r="F28" i="7"/>
  <c r="E28" i="7"/>
  <c r="D28" i="7"/>
  <c r="G27" i="7"/>
  <c r="F27" i="7"/>
  <c r="E27" i="7"/>
  <c r="D27" i="7"/>
  <c r="G26" i="7"/>
  <c r="F26" i="7"/>
  <c r="E26" i="7"/>
  <c r="D26" i="7"/>
  <c r="G25" i="7"/>
  <c r="F25" i="7"/>
  <c r="E25" i="7"/>
  <c r="D25" i="7"/>
  <c r="G24" i="7"/>
  <c r="F24" i="7"/>
  <c r="E24" i="7"/>
  <c r="D24" i="7"/>
  <c r="G23" i="7"/>
  <c r="F23" i="7"/>
  <c r="E23" i="7"/>
  <c r="D23" i="7"/>
  <c r="G22" i="7"/>
  <c r="F22" i="7"/>
  <c r="E22" i="7"/>
  <c r="D22" i="7"/>
  <c r="G21" i="7"/>
  <c r="F21" i="7"/>
  <c r="E21" i="7"/>
  <c r="D21" i="7"/>
  <c r="G20" i="7"/>
  <c r="F20" i="7"/>
  <c r="E20" i="7"/>
  <c r="D20" i="7"/>
  <c r="G19" i="7"/>
  <c r="F19" i="7"/>
  <c r="E19" i="7"/>
  <c r="D19" i="7"/>
  <c r="G18" i="7"/>
  <c r="F18" i="7"/>
  <c r="E18" i="7"/>
  <c r="D18" i="7"/>
  <c r="G17" i="7"/>
  <c r="F17" i="7"/>
  <c r="E17" i="7"/>
  <c r="D17" i="7"/>
  <c r="G13" i="7"/>
  <c r="F13" i="7"/>
  <c r="E13" i="7"/>
  <c r="D13" i="7"/>
  <c r="G12" i="7"/>
  <c r="F12" i="7"/>
  <c r="E12" i="7"/>
  <c r="D12" i="7"/>
  <c r="G11" i="7"/>
  <c r="F11" i="7"/>
  <c r="E11" i="7"/>
  <c r="D11" i="7"/>
  <c r="G10" i="7"/>
  <c r="F10" i="7"/>
  <c r="E10" i="7"/>
  <c r="D10" i="7"/>
  <c r="G9" i="7"/>
  <c r="F9" i="7"/>
  <c r="E9" i="7"/>
  <c r="D9" i="7"/>
  <c r="G8" i="7"/>
  <c r="F8" i="7"/>
  <c r="E8" i="7"/>
  <c r="D8" i="7"/>
  <c r="G7" i="7"/>
  <c r="F7" i="7"/>
  <c r="E7" i="7"/>
  <c r="D7" i="7"/>
  <c r="G6" i="7"/>
  <c r="F6" i="7"/>
  <c r="E6" i="7"/>
  <c r="D6" i="7"/>
  <c r="G4" i="7"/>
  <c r="F4" i="7"/>
  <c r="E4" i="7"/>
  <c r="D4" i="7"/>
</calcChain>
</file>

<file path=xl/sharedStrings.xml><?xml version="1.0" encoding="utf-8"?>
<sst xmlns="http://schemas.openxmlformats.org/spreadsheetml/2006/main" count="1886" uniqueCount="170">
  <si>
    <t>Units</t>
  </si>
  <si>
    <t>CAPEX</t>
  </si>
  <si>
    <t>€(2024)/kW</t>
  </si>
  <si>
    <t>FOM</t>
  </si>
  <si>
    <t>€(2024)/kW/year</t>
  </si>
  <si>
    <t>VOM</t>
  </si>
  <si>
    <t>€(2024)/MWh</t>
  </si>
  <si>
    <t>Potential</t>
  </si>
  <si>
    <t>MW</t>
  </si>
  <si>
    <t>Economic lifetime</t>
  </si>
  <si>
    <t>years</t>
  </si>
  <si>
    <t>Activation limit</t>
  </si>
  <si>
    <t>hours</t>
  </si>
  <si>
    <t>WACC</t>
  </si>
  <si>
    <t>%</t>
  </si>
  <si>
    <t>De-Mothballing</t>
  </si>
  <si>
    <t>Mothballing FOM</t>
  </si>
  <si>
    <t>LifeTime Extension</t>
  </si>
  <si>
    <t>LifeTime Extension FOM</t>
  </si>
  <si>
    <t>Values colouring</t>
  </si>
  <si>
    <t>Changed in ERAA version before previous</t>
  </si>
  <si>
    <t>black</t>
  </si>
  <si>
    <t>Changed in previous ERAA edition</t>
  </si>
  <si>
    <t>green</t>
  </si>
  <si>
    <t>Changed in current ERAA edition</t>
  </si>
  <si>
    <t>purple</t>
  </si>
  <si>
    <t>Please add the for the CONE_VOLL_RS study for your respective zone/country:</t>
  </si>
  <si>
    <t>Country</t>
  </si>
  <si>
    <t>Reference</t>
  </si>
  <si>
    <r>
      <t>Year of publication</t>
    </r>
    <r>
      <rPr>
        <sz val="8"/>
        <color rgb="FF000000"/>
        <rFont val="Times New Roman"/>
        <family val="1"/>
      </rPr>
      <t> </t>
    </r>
  </si>
  <si>
    <t>Belgium</t>
  </si>
  <si>
    <t>SPF Economie (VOLL)</t>
  </si>
  <si>
    <t>SPF Economie (CONE)</t>
  </si>
  <si>
    <t>Elia</t>
  </si>
  <si>
    <t>Czech Republic</t>
  </si>
  <si>
    <t>MPO</t>
  </si>
  <si>
    <t>Germany, Luxembourg</t>
  </si>
  <si>
    <t>BMWK</t>
  </si>
  <si>
    <t>Finland</t>
  </si>
  <si>
    <t>Energiavirasto</t>
  </si>
  <si>
    <t>France</t>
  </si>
  <si>
    <t>RTE</t>
  </si>
  <si>
    <t>Greece</t>
  </si>
  <si>
    <t>RAE</t>
  </si>
  <si>
    <t>Italy</t>
  </si>
  <si>
    <t>Terna</t>
  </si>
  <si>
    <t>Netherlands</t>
  </si>
  <si>
    <t>ACM</t>
  </si>
  <si>
    <t>Slovenia</t>
  </si>
  <si>
    <t>Eles</t>
  </si>
  <si>
    <t>Sweden</t>
  </si>
  <si>
    <t xml:space="preserve">EI </t>
  </si>
  <si>
    <t>Poland</t>
  </si>
  <si>
    <t>BIP</t>
  </si>
  <si>
    <t>Ireland</t>
  </si>
  <si>
    <t>SEM committee</t>
  </si>
  <si>
    <t>Node</t>
  </si>
  <si>
    <t>Additional Comments</t>
  </si>
  <si>
    <t>BE00</t>
  </si>
  <si>
    <t>CZ00</t>
  </si>
  <si>
    <t>DE00</t>
  </si>
  <si>
    <t>EE00</t>
  </si>
  <si>
    <t>FI00</t>
  </si>
  <si>
    <t>GR00</t>
  </si>
  <si>
    <t>IT00</t>
  </si>
  <si>
    <t>SE00</t>
  </si>
  <si>
    <t>SI00</t>
  </si>
  <si>
    <t>ES00</t>
  </si>
  <si>
    <t>IE00</t>
  </si>
  <si>
    <t>PT00</t>
  </si>
  <si>
    <t>NL00</t>
  </si>
  <si>
    <t>CY00</t>
  </si>
  <si>
    <t>FR00</t>
  </si>
  <si>
    <t>LV00</t>
  </si>
  <si>
    <t>LT00</t>
  </si>
  <si>
    <t>PEMMDB Technology</t>
  </si>
  <si>
    <t>Reference Technology</t>
  </si>
  <si>
    <t>2028</t>
  </si>
  <si>
    <t>2030</t>
  </si>
  <si>
    <t>2033</t>
  </si>
  <si>
    <t>2035</t>
  </si>
  <si>
    <t>Gas CCGT new</t>
  </si>
  <si>
    <t>Expansion</t>
  </si>
  <si>
    <t>Data from Belgian NRAA</t>
  </si>
  <si>
    <t>Gas OCGT new</t>
  </si>
  <si>
    <t>DSR</t>
  </si>
  <si>
    <t>Industry_DSR band 1</t>
  </si>
  <si>
    <t>Data from Elia study</t>
  </si>
  <si>
    <t>Commercial_DSR band 1</t>
  </si>
  <si>
    <t>Residential_DSR band 1</t>
  </si>
  <si>
    <t>Industry_DSR band 2</t>
  </si>
  <si>
    <t>Industry_DSR band 3</t>
  </si>
  <si>
    <t>PL00</t>
  </si>
  <si>
    <t>Industry_DSR band 4</t>
  </si>
  <si>
    <t>Industry_DSR band 5</t>
  </si>
  <si>
    <t>Industry_DSR band 6</t>
  </si>
  <si>
    <t>from TSO expansion constraint</t>
  </si>
  <si>
    <t>DKE1</t>
  </si>
  <si>
    <t>DKW1</t>
  </si>
  <si>
    <t>Data from Elia Study 2023</t>
  </si>
  <si>
    <t>AT00</t>
  </si>
  <si>
    <t>From Central approach.</t>
  </si>
  <si>
    <t>From TSO expansion constraint</t>
  </si>
  <si>
    <t>Batteries</t>
  </si>
  <si>
    <t>Battery Storage_6</t>
  </si>
  <si>
    <t>BG00</t>
  </si>
  <si>
    <t>CH00</t>
  </si>
  <si>
    <t>Hydrogen CCGT new</t>
  </si>
  <si>
    <t>Hydrogen OCGT new</t>
  </si>
  <si>
    <t>From Central approach. Share of DKE1 of total DK potential computed based on the share of annual demand for 2025 (34,5%).</t>
  </si>
  <si>
    <t>From Central approach. Share of DKW1 of total DK potential computed based on the share of annual demand for 2025 (65,5%).</t>
  </si>
  <si>
    <t>From Central approach. PEMMDB capacity &gt; estimated potential</t>
  </si>
  <si>
    <t>Linear interpolation from 2030 and 2035 value of 197.008866438356</t>
  </si>
  <si>
    <t>Linear interpolation from 2030 and 2035 value of 1042.97445205479</t>
  </si>
  <si>
    <t>Linear interpolation from 2030 and 2035 value of 314.221130136986</t>
  </si>
  <si>
    <t>Linear interpolation from 2030 and 2035 value of 94.5799657534247</t>
  </si>
  <si>
    <t>Linear interpolation from 2030 and 2035 value of 170.702705479452</t>
  </si>
  <si>
    <t>HR00</t>
  </si>
  <si>
    <t>HU00</t>
  </si>
  <si>
    <t>From explicit DSR potential survey.</t>
  </si>
  <si>
    <t>ITCA</t>
  </si>
  <si>
    <t>ITCN</t>
  </si>
  <si>
    <t>ITCS</t>
  </si>
  <si>
    <t>ITN1</t>
  </si>
  <si>
    <t>ITSI</t>
  </si>
  <si>
    <t>ITSA</t>
  </si>
  <si>
    <t>From Central approach. DSR in PEMMDB is district heating: not removed from central estimate.</t>
  </si>
  <si>
    <t>MT00</t>
  </si>
  <si>
    <t>industry_DSR band 1</t>
  </si>
  <si>
    <t>From explicit DSR potential survey.
Potentials here are for the total DSR potential for NL, which includes the 700 MW DSR 'existing' capacity provided in the PEMMDB 'National Trends'. Thus, the 'additional' new investment potential for DSR is the total of the values provided here, subtract the 700 MW included in the PEMMDB. This 700 MW should e.g. be taken from the closest price band.</t>
  </si>
  <si>
    <t>Industry_DSR band 7</t>
  </si>
  <si>
    <t>Industry_DSR band 8</t>
  </si>
  <si>
    <t>Industry_DSR band 9</t>
  </si>
  <si>
    <t>Industry_DSR band 10</t>
  </si>
  <si>
    <t>NOM1</t>
  </si>
  <si>
    <t>From Central approach. Share of NOM1 of total NO potential computed based on the share of annual demand for 2025 (19,8%).</t>
  </si>
  <si>
    <t>NON1</t>
  </si>
  <si>
    <t>From Central approach. Share of NON1 of total NO potential computed based on the share of annual demand for 2025 (13,9%).</t>
  </si>
  <si>
    <t>NOS1</t>
  </si>
  <si>
    <t>From Central approach. Share of NOS1 of total NO potential computed based on the share of annual demand for 2025 (26,5%).</t>
  </si>
  <si>
    <t>NOS2</t>
  </si>
  <si>
    <t>From Central approach. Share of NOS2 of total NO potential computed based on the share of annual demand for 2025 (27,2%).</t>
  </si>
  <si>
    <t>NOS3</t>
  </si>
  <si>
    <t>From Central approach. Share of NOS3 of total NO potential computed based on the share of annual demand for 2025 (12,7%).</t>
  </si>
  <si>
    <t>Other_DSR band 1</t>
  </si>
  <si>
    <t>RO00</t>
  </si>
  <si>
    <t>SK00</t>
  </si>
  <si>
    <t>UK00</t>
  </si>
  <si>
    <t>Outside EU</t>
  </si>
  <si>
    <t>UKNI</t>
  </si>
  <si>
    <t>Missing from CONE data</t>
  </si>
  <si>
    <t>Values for 2025-6-7 replaced by 0 to account for construction time. Original values: 5000, 7500 and 10000 MW.</t>
  </si>
  <si>
    <t>Values for 2025-6-7 replaced by 0 to account for construction time. Original values: 1226, 2052, 2052 MW.</t>
  </si>
  <si>
    <t>Values for 2025-6-7 replaced by 0 to account for construction time. Original values: 120, 120, 120 MW.</t>
  </si>
  <si>
    <t>Values for 2025-6-7 replaced by 0 to account for construction time. Original values: 56, 56, 56 MW.</t>
  </si>
  <si>
    <t>Avergae from CONE Studies</t>
  </si>
  <si>
    <t>From explicit DSR potential survey.prices depending on minimum and maximum shut down time (hours)</t>
  </si>
  <si>
    <t>Missing CONE data. Taken from first band of centralized approach.</t>
  </si>
  <si>
    <t>Missing CONE data. Taken from SI00 residential DSR band.</t>
  </si>
  <si>
    <t>Data from Elia</t>
  </si>
  <si>
    <t>Country specific from explicit DSR potential survey.</t>
  </si>
  <si>
    <t>Avergae of Residential DSR from explicit DSR potential survey.</t>
  </si>
  <si>
    <t>Avergae of Commercial DSR from explicit DSR potential survey.</t>
  </si>
  <si>
    <t>Average of Industry DSR from Explicit DSR survey</t>
  </si>
  <si>
    <t>From explicit DSR potential survey.activation limits also depending on particular minimum and maximum shut down time as well as cooling down time (hours)</t>
  </si>
  <si>
    <t>Average</t>
  </si>
  <si>
    <t>Data from ELIA study 2023</t>
  </si>
  <si>
    <t>Data from ELIA study 2023. Low rate in DSR range 3.5 - 4.2 %</t>
  </si>
  <si>
    <r>
      <rPr>
        <b/>
        <sz val="11"/>
        <rFont val="Calibri"/>
        <family val="2"/>
        <scheme val="minor"/>
      </rPr>
      <t>R</t>
    </r>
    <r>
      <rPr>
        <sz val="11"/>
        <rFont val="Calibri"/>
        <family val="2"/>
        <scheme val="minor"/>
      </rPr>
      <t xml:space="preserve"> = Hurdle </t>
    </r>
    <r>
      <rPr>
        <b/>
        <sz val="11"/>
        <rFont val="Calibri"/>
        <family val="2"/>
        <scheme val="minor"/>
      </rPr>
      <t>R</t>
    </r>
    <r>
      <rPr>
        <sz val="11"/>
        <rFont val="Calibri"/>
        <family val="2"/>
        <scheme val="minor"/>
      </rPr>
      <t xml:space="preserve">ate == WACC + </t>
    </r>
    <r>
      <rPr>
        <b/>
        <sz val="11"/>
        <rFont val="Calibri"/>
        <family val="2"/>
        <scheme val="minor"/>
      </rPr>
      <t>Hurdle Premium</t>
    </r>
  </si>
  <si>
    <r>
      <rPr>
        <b/>
        <sz val="11"/>
        <rFont val="Calibri"/>
        <family val="2"/>
        <scheme val="minor"/>
      </rPr>
      <t>r (= discount rate</t>
    </r>
    <r>
      <rPr>
        <sz val="11"/>
        <rFont val="Calibri"/>
        <family val="2"/>
        <scheme val="minor"/>
      </rPr>
      <t xml:space="preserve"> =) will be approximated by an AVERAGE(WACC) in ERAA 2022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</si>
</sst>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scheme val="minor"/>
    </font>
    <font>
      <sz val="11"/>
      <color theme="1"/>
      <name val="Calibri"/>
      <scheme val="minor"/>
    </font>
    <font>
      <b/>
      <sz val="11"/>
      <name val="Calibri"/>
      <family val="2"/>
      <scheme val="minor"/>
    </font>
    <font>
      <u/>
      <sz val="11"/>
      <color theme="10"/>
      <name val="Calibri"/>
      <family val="2"/>
      <scheme val="minor"/>
    </font>
    <font>
      <sz val="11"/>
      <name val="Calibri"/>
      <family val="2"/>
      <scheme val="minor"/>
    </font>
    <font>
      <sz val="8"/>
      <name val="Calibri"/>
      <family val="2"/>
      <scheme val="minor"/>
    </font>
    <font>
      <sz val="11"/>
      <name val="Calibri"/>
      <family val="2"/>
      <charset val="238"/>
      <scheme val="minor"/>
    </font>
    <font>
      <b/>
      <sz val="10"/>
      <color rgb="FFFFFFFF"/>
      <name val="Arial"/>
      <family val="2"/>
    </font>
    <font>
      <sz val="8"/>
      <color rgb="FF000000"/>
      <name val="Times New Roman"/>
      <family val="1"/>
    </font>
    <font>
      <b/>
      <sz val="10"/>
      <color rgb="FF000000"/>
      <name val="Arial"/>
      <family val="2"/>
    </font>
    <font>
      <sz val="10"/>
      <color rgb="FF000000"/>
      <name val="Arial"/>
      <family val="2"/>
    </font>
    <font>
      <sz val="11"/>
      <color rgb="FF000000"/>
      <name val="Calibri"/>
      <family val="2"/>
      <scheme val="minor"/>
    </font>
    <font>
      <sz val="11"/>
      <color theme="9"/>
      <name val="Calibri"/>
      <family val="2"/>
      <scheme val="minor"/>
    </font>
    <font>
      <sz val="11"/>
      <color rgb="FF7030A0"/>
      <name val="Calibri"/>
      <family val="2"/>
      <scheme val="minor"/>
    </font>
    <font>
      <sz val="11"/>
      <color rgb="FF7030A0"/>
      <name val="Calibri"/>
      <family val="2"/>
      <charset val="238"/>
      <scheme val="minor"/>
    </font>
    <font>
      <sz val="11"/>
      <color rgb="FF000000"/>
      <name val="Calibri"/>
      <family val="2"/>
      <charset val="238"/>
    </font>
    <font>
      <sz val="11"/>
      <name val="Calibri"/>
      <family val="2"/>
    </font>
    <font>
      <sz val="11"/>
      <color rgb="FF000000"/>
      <name val="Calibri"/>
      <family val="2"/>
    </font>
    <font>
      <sz val="11"/>
      <color rgb="FF7030A0"/>
      <name val="Calibri"/>
      <family val="2"/>
    </font>
    <font>
      <sz val="11"/>
      <color rgb="FF242424"/>
      <name val="Aptos Narrow"/>
      <family val="2"/>
    </font>
    <font>
      <sz val="11"/>
      <name val="Arial"/>
      <family val="2"/>
      <charset val="238"/>
    </font>
    <font>
      <sz val="11"/>
      <name val="Calibri"/>
      <scheme val="minor"/>
    </font>
    <font>
      <sz val="11"/>
      <color rgb="FF7030A0"/>
      <name val="Calibri"/>
      <scheme val="minor"/>
    </font>
    <font>
      <sz val="11"/>
      <color rgb="FF00B050"/>
      <name val="Calibri"/>
      <family val="2"/>
      <scheme val="minor"/>
    </font>
    <font>
      <sz val="11"/>
      <color theme="1"/>
      <name val="Calibri"/>
      <family val="2"/>
    </font>
    <font>
      <sz val="11"/>
      <color theme="9"/>
      <name val="Calibri"/>
      <family val="2"/>
    </font>
    <font>
      <sz val="11"/>
      <color theme="9"/>
      <name val="Calibri"/>
      <family val="2"/>
      <charset val="238"/>
      <scheme val="minor"/>
    </font>
    <font>
      <sz val="11"/>
      <color theme="1"/>
      <name val="Calibri"/>
      <charset val="1"/>
    </font>
    <font>
      <sz val="11"/>
      <color rgb="FF7030A0"/>
      <name val="Calibri"/>
      <family val="2"/>
      <charset val="238"/>
    </font>
    <font>
      <sz val="11"/>
      <color rgb="FF000000"/>
      <name val="Aptos Narrow"/>
      <family val="2"/>
      <charset val="186"/>
    </font>
    <font>
      <sz val="11"/>
      <color rgb="FF7030A0"/>
      <name val="Aptos Narrow"/>
      <family val="2"/>
      <charset val="186"/>
    </font>
  </fonts>
  <fills count="6">
    <fill>
      <patternFill patternType="none"/>
    </fill>
    <fill>
      <patternFill patternType="gray125"/>
    </fill>
    <fill>
      <patternFill patternType="solid">
        <fgColor rgb="FFDDDDEC"/>
        <bgColor indexed="64"/>
      </patternFill>
    </fill>
    <fill>
      <patternFill patternType="solid">
        <fgColor rgb="FFDDEBF7"/>
        <bgColor rgb="FFDDEBF7"/>
      </patternFill>
    </fill>
    <fill>
      <patternFill patternType="solid">
        <fgColor theme="0"/>
        <bgColor indexed="64"/>
      </patternFill>
    </fill>
    <fill>
      <patternFill patternType="solid">
        <fgColor rgb="FF515F95"/>
        <bgColor indexed="64"/>
      </patternFill>
    </fill>
  </fills>
  <borders count="12">
    <border>
      <left/>
      <right/>
      <top/>
      <bottom/>
      <diagonal/>
    </border>
    <border>
      <left style="medium">
        <color rgb="FF999BC6"/>
      </left>
      <right style="medium">
        <color rgb="FF999BC6"/>
      </right>
      <top/>
      <bottom style="medium">
        <color rgb="FF999BC6"/>
      </bottom>
      <diagonal/>
    </border>
    <border>
      <left/>
      <right style="medium">
        <color rgb="FF999BC6"/>
      </right>
      <top/>
      <bottom style="medium">
        <color rgb="FF999BC6"/>
      </bottom>
      <diagonal/>
    </border>
    <border>
      <left/>
      <right style="medium">
        <color rgb="FF999BC6"/>
      </right>
      <top/>
      <bottom/>
      <diagonal/>
    </border>
    <border>
      <left style="thin">
        <color rgb="FF9BC2E6"/>
      </left>
      <right/>
      <top style="thin">
        <color rgb="FF9BC2E6"/>
      </top>
      <bottom/>
      <diagonal/>
    </border>
    <border>
      <left/>
      <right/>
      <top style="thin">
        <color rgb="FF9BC2E6"/>
      </top>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top style="thin">
        <color rgb="FF9BC2E6"/>
      </top>
      <bottom style="thin">
        <color rgb="FF9BC2E6"/>
      </bottom>
      <diagonal/>
    </border>
    <border>
      <left style="medium">
        <color rgb="FF999BC6"/>
      </left>
      <right style="medium">
        <color rgb="FF999BC6"/>
      </right>
      <top/>
      <bottom/>
      <diagonal/>
    </border>
    <border>
      <left style="medium">
        <color rgb="FF999BC6"/>
      </left>
      <right style="medium">
        <color rgb="FF999BC6"/>
      </right>
      <top style="medium">
        <color rgb="FF999BC6"/>
      </top>
      <bottom style="medium">
        <color rgb="FF999BC6"/>
      </bottom>
      <diagonal/>
    </border>
    <border>
      <left/>
      <right style="medium">
        <color rgb="FF515F95"/>
      </right>
      <top/>
      <bottom/>
      <diagonal/>
    </border>
  </borders>
  <cellStyleXfs count="3">
    <xf numFmtId="0" fontId="0" fillId="0" borderId="0"/>
    <xf numFmtId="0" fontId="3" fillId="0" borderId="0" applyNumberFormat="0" applyFill="0" applyBorder="0" applyAlignment="0" applyProtection="0"/>
    <xf numFmtId="0" fontId="20" fillId="0" borderId="0">
      <alignment horizontal="center" vertical="center"/>
    </xf>
  </cellStyleXfs>
  <cellXfs count="73">
    <xf numFmtId="0" fontId="0" fillId="0" borderId="0" xfId="0"/>
    <xf numFmtId="0" fontId="2" fillId="0" borderId="0" xfId="0" applyFont="1"/>
    <xf numFmtId="0" fontId="3" fillId="0" borderId="0" xfId="1"/>
    <xf numFmtId="0" fontId="4" fillId="0" borderId="0" xfId="0" applyFont="1"/>
    <xf numFmtId="0" fontId="4" fillId="0" borderId="0" xfId="0" applyFont="1" applyAlignment="1">
      <alignment wrapText="1"/>
    </xf>
    <xf numFmtId="0" fontId="2" fillId="0" borderId="0" xfId="0" applyFont="1" applyAlignment="1">
      <alignment wrapText="1"/>
    </xf>
    <xf numFmtId="0" fontId="6" fillId="0" borderId="0" xfId="0" applyFont="1"/>
    <xf numFmtId="10" fontId="4" fillId="0" borderId="0" xfId="0" applyNumberFormat="1" applyFont="1"/>
    <xf numFmtId="10" fontId="6" fillId="0" borderId="0" xfId="0" applyNumberFormat="1" applyFont="1"/>
    <xf numFmtId="164" fontId="4" fillId="0" borderId="0" xfId="0" applyNumberFormat="1" applyFont="1"/>
    <xf numFmtId="164" fontId="6" fillId="0" borderId="0" xfId="0" applyNumberFormat="1" applyFont="1"/>
    <xf numFmtId="0" fontId="3" fillId="2" borderId="3" xfId="1" applyFill="1" applyBorder="1" applyAlignment="1">
      <alignment horizontal="left" vertical="center" wrapText="1"/>
    </xf>
    <xf numFmtId="0" fontId="3" fillId="2" borderId="2" xfId="1" applyFill="1" applyBorder="1" applyAlignment="1">
      <alignment horizontal="left" vertical="center" wrapText="1"/>
    </xf>
    <xf numFmtId="0" fontId="9" fillId="0" borderId="1" xfId="0" applyFont="1" applyBorder="1" applyAlignment="1">
      <alignment horizontal="left" vertical="center"/>
    </xf>
    <xf numFmtId="0" fontId="10" fillId="0" borderId="2" xfId="0" applyFont="1" applyBorder="1" applyAlignment="1">
      <alignment horizontal="left" vertical="center" wrapText="1"/>
    </xf>
    <xf numFmtId="0" fontId="3" fillId="0" borderId="2" xfId="1" applyBorder="1" applyAlignment="1">
      <alignment horizontal="left" vertical="center" wrapText="1"/>
    </xf>
    <xf numFmtId="164" fontId="11" fillId="0" borderId="0" xfId="0" applyNumberFormat="1" applyFont="1"/>
    <xf numFmtId="164" fontId="12" fillId="0" borderId="0" xfId="0" applyNumberFormat="1" applyFont="1"/>
    <xf numFmtId="0" fontId="12" fillId="0" borderId="0" xfId="0" applyFont="1"/>
    <xf numFmtId="0" fontId="11" fillId="0" borderId="0" xfId="0" applyFont="1"/>
    <xf numFmtId="1" fontId="0" fillId="0" borderId="0" xfId="0" applyNumberFormat="1"/>
    <xf numFmtId="10" fontId="12" fillId="0" borderId="0" xfId="0" applyNumberFormat="1" applyFont="1"/>
    <xf numFmtId="0" fontId="13" fillId="0" borderId="0" xfId="0" applyFont="1"/>
    <xf numFmtId="0" fontId="14" fillId="0" borderId="0" xfId="0" applyFont="1"/>
    <xf numFmtId="0" fontId="6" fillId="3" borderId="4" xfId="0" applyFont="1" applyFill="1" applyBorder="1"/>
    <xf numFmtId="0" fontId="6" fillId="3" borderId="5" xfId="0" applyFont="1" applyFill="1" applyBorder="1"/>
    <xf numFmtId="0" fontId="6" fillId="0" borderId="6" xfId="0" applyFont="1" applyBorder="1"/>
    <xf numFmtId="0" fontId="6" fillId="0" borderId="7" xfId="0" applyFont="1" applyBorder="1"/>
    <xf numFmtId="0" fontId="15" fillId="0" borderId="0" xfId="0" applyFont="1"/>
    <xf numFmtId="164" fontId="16" fillId="3" borderId="8" xfId="0" applyNumberFormat="1" applyFont="1" applyFill="1" applyBorder="1"/>
    <xf numFmtId="164" fontId="16" fillId="0" borderId="8" xfId="0" applyNumberFormat="1" applyFont="1" applyBorder="1"/>
    <xf numFmtId="164" fontId="17" fillId="3" borderId="8" xfId="0" applyNumberFormat="1" applyFont="1" applyFill="1" applyBorder="1"/>
    <xf numFmtId="0" fontId="19" fillId="0" borderId="0" xfId="0" applyFont="1"/>
    <xf numFmtId="0" fontId="21" fillId="0" borderId="0" xfId="0" applyFont="1"/>
    <xf numFmtId="0" fontId="22" fillId="0" borderId="0" xfId="0" applyFont="1"/>
    <xf numFmtId="0" fontId="23" fillId="0" borderId="0" xfId="0" applyFont="1"/>
    <xf numFmtId="0" fontId="9" fillId="2" borderId="1" xfId="0" applyFont="1" applyFill="1" applyBorder="1" applyAlignment="1">
      <alignment vertical="center"/>
    </xf>
    <xf numFmtId="0" fontId="3" fillId="2" borderId="2" xfId="1" applyFill="1" applyBorder="1" applyAlignment="1">
      <alignment vertical="center" wrapText="1"/>
    </xf>
    <xf numFmtId="0" fontId="9" fillId="0" borderId="9" xfId="0" applyFont="1" applyBorder="1" applyAlignment="1">
      <alignment horizontal="left" vertical="center"/>
    </xf>
    <xf numFmtId="0" fontId="9" fillId="4" borderId="9" xfId="0" applyFont="1" applyFill="1" applyBorder="1" applyAlignment="1">
      <alignment horizontal="left" vertical="center"/>
    </xf>
    <xf numFmtId="0" fontId="9" fillId="2" borderId="10" xfId="0" applyFont="1" applyFill="1" applyBorder="1" applyAlignment="1">
      <alignment vertical="center"/>
    </xf>
    <xf numFmtId="0" fontId="11" fillId="2" borderId="2" xfId="1" applyFont="1" applyFill="1" applyBorder="1" applyAlignment="1">
      <alignment horizontal="left" vertical="center" wrapText="1"/>
    </xf>
    <xf numFmtId="0" fontId="7" fillId="5" borderId="0" xfId="0" applyFont="1" applyFill="1" applyAlignment="1">
      <alignment horizontal="center" vertical="center"/>
    </xf>
    <xf numFmtId="0" fontId="7" fillId="5" borderId="0" xfId="0" applyFont="1" applyFill="1" applyAlignment="1">
      <alignment horizontal="center" vertical="center" wrapText="1"/>
    </xf>
    <xf numFmtId="0" fontId="7" fillId="5" borderId="11" xfId="0" applyFont="1" applyFill="1" applyBorder="1" applyAlignment="1">
      <alignment horizontal="center" vertical="center" wrapText="1"/>
    </xf>
    <xf numFmtId="164" fontId="0" fillId="0" borderId="0" xfId="0" applyNumberFormat="1"/>
    <xf numFmtId="10" fontId="0" fillId="0" borderId="0" xfId="0" applyNumberFormat="1"/>
    <xf numFmtId="164" fontId="24" fillId="0" borderId="8" xfId="0" applyNumberFormat="1" applyFont="1" applyBorder="1"/>
    <xf numFmtId="164" fontId="24" fillId="3" borderId="8" xfId="0" applyNumberFormat="1" applyFont="1" applyFill="1" applyBorder="1"/>
    <xf numFmtId="164" fontId="25" fillId="0" borderId="8" xfId="0" applyNumberFormat="1" applyFont="1" applyBorder="1"/>
    <xf numFmtId="164" fontId="25" fillId="3" borderId="8" xfId="0" applyNumberFormat="1" applyFont="1" applyFill="1" applyBorder="1"/>
    <xf numFmtId="10" fontId="26" fillId="0" borderId="0" xfId="0" applyNumberFormat="1" applyFont="1"/>
    <xf numFmtId="0" fontId="12" fillId="0" borderId="8" xfId="0" applyFont="1" applyBorder="1"/>
    <xf numFmtId="1" fontId="26" fillId="0" borderId="0" xfId="0" applyNumberFormat="1" applyFont="1"/>
    <xf numFmtId="164" fontId="26" fillId="0" borderId="0" xfId="0" applyNumberFormat="1" applyFont="1"/>
    <xf numFmtId="0" fontId="18" fillId="3" borderId="0" xfId="0" applyFont="1" applyFill="1"/>
    <xf numFmtId="0" fontId="27" fillId="0" borderId="0" xfId="0" applyFont="1"/>
    <xf numFmtId="0" fontId="28" fillId="0" borderId="0" xfId="0" applyFont="1"/>
    <xf numFmtId="0" fontId="29" fillId="0" borderId="0" xfId="0" applyFont="1"/>
    <xf numFmtId="0" fontId="30" fillId="0" borderId="0" xfId="0" applyFont="1"/>
    <xf numFmtId="1" fontId="14" fillId="0" borderId="0" xfId="0" applyNumberFormat="1" applyFont="1"/>
    <xf numFmtId="1" fontId="13" fillId="0" borderId="0" xfId="0" applyNumberFormat="1" applyFont="1"/>
    <xf numFmtId="164" fontId="13" fillId="0" borderId="0" xfId="0" applyNumberFormat="1" applyFont="1"/>
    <xf numFmtId="164" fontId="18" fillId="0" borderId="8" xfId="0" applyNumberFormat="1" applyFont="1" applyBorder="1"/>
    <xf numFmtId="10" fontId="13" fillId="0" borderId="0" xfId="0" applyNumberFormat="1" applyFont="1"/>
    <xf numFmtId="0" fontId="1" fillId="0" borderId="0" xfId="0" applyFont="1"/>
    <xf numFmtId="0" fontId="0" fillId="0" borderId="0" xfId="0"/>
    <xf numFmtId="0" fontId="4" fillId="0" borderId="0" xfId="0" applyFont="1"/>
    <xf numFmtId="0" fontId="4" fillId="0" borderId="0" xfId="0" applyFont="1" applyAlignment="1">
      <alignment horizontal="center"/>
    </xf>
    <xf numFmtId="0" fontId="9" fillId="2" borderId="9" xfId="0" applyFont="1" applyFill="1" applyBorder="1" applyAlignment="1">
      <alignment horizontal="left" vertical="center"/>
    </xf>
    <xf numFmtId="0" fontId="9" fillId="2" borderId="1"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 xfId="0" applyFont="1" applyFill="1" applyBorder="1" applyAlignment="1">
      <alignment horizontal="left" vertical="center" wrapText="1"/>
    </xf>
  </cellXfs>
  <cellStyles count="3">
    <cellStyle name="ČEPS" xfId="2" xr:uid="{9A0EC391-FB27-44A7-ADDC-E3EF1180335F}"/>
    <cellStyle name="Hyperlink" xfId="1" builtinId="8"/>
    <cellStyle name="Normal" xfId="0" builtinId="0"/>
  </cellStyles>
  <dxfs count="78">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family val="2"/>
        <scheme val="minor"/>
      </font>
      <numFmt numFmtId="14" formatCode="0.00%"/>
    </dxf>
    <dxf>
      <font>
        <b val="0"/>
        <i val="0"/>
        <strike val="0"/>
        <condense val="0"/>
        <extend val="0"/>
        <outline val="0"/>
        <shadow val="0"/>
        <u val="none"/>
        <vertAlign val="baseline"/>
        <sz val="11"/>
        <color auto="1"/>
        <name val="Calibri"/>
        <family val="2"/>
        <scheme val="minor"/>
      </font>
      <numFmt numFmtId="14" formatCode="0.00%"/>
    </dxf>
    <dxf>
      <font>
        <b val="0"/>
        <i val="0"/>
        <strike val="0"/>
        <condense val="0"/>
        <extend val="0"/>
        <outline val="0"/>
        <shadow val="0"/>
        <u val="none"/>
        <vertAlign val="baseline"/>
        <sz val="11"/>
        <color auto="1"/>
        <name val="Calibri"/>
        <scheme val="minor"/>
      </font>
      <numFmt numFmtId="14" formatCode="0.00%"/>
    </dxf>
    <dxf>
      <font>
        <b val="0"/>
        <i val="0"/>
        <strike val="0"/>
        <condense val="0"/>
        <extend val="0"/>
        <outline val="0"/>
        <shadow val="0"/>
        <u val="none"/>
        <vertAlign val="baseline"/>
        <sz val="11"/>
        <color auto="1"/>
        <name val="Calibri"/>
        <scheme val="minor"/>
      </font>
      <numFmt numFmtId="14" formatCode="0.0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scheme val="minor"/>
      </font>
      <numFmt numFmtId="164" formatCode="0.0"/>
    </dxf>
    <dxf>
      <font>
        <b val="0"/>
        <i val="0"/>
        <strike val="0"/>
        <condense val="0"/>
        <extend val="0"/>
        <outline val="0"/>
        <shadow val="0"/>
        <u val="none"/>
        <vertAlign val="baseline"/>
        <sz val="11"/>
        <color auto="1"/>
        <name val="Calibri"/>
        <scheme val="minor"/>
      </font>
      <numFmt numFmtId="164" formatCode="0.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rgb="FF7030A0"/>
        <name val="Calibri"/>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rgb="FF7030A0"/>
        <name val="Calibri"/>
        <scheme val="minor"/>
      </font>
      <numFmt numFmtId="14" formatCode="0.00%"/>
    </dxf>
    <dxf>
      <font>
        <b val="0"/>
        <i val="0"/>
        <strike val="0"/>
        <condense val="0"/>
        <extend val="0"/>
        <outline val="0"/>
        <shadow val="0"/>
        <u val="none"/>
        <vertAlign val="baseline"/>
        <sz val="11"/>
        <color auto="1"/>
        <name val="Calibri"/>
        <family val="2"/>
        <scheme val="minor"/>
      </font>
      <numFmt numFmtId="14" formatCode="0.00%"/>
    </dxf>
    <dxf>
      <font>
        <b val="0"/>
        <i val="0"/>
        <strike val="0"/>
        <condense val="0"/>
        <extend val="0"/>
        <outline val="0"/>
        <shadow val="0"/>
        <u val="none"/>
        <vertAlign val="baseline"/>
        <sz val="11"/>
        <color auto="1"/>
        <name val="Calibri"/>
        <scheme val="minor"/>
      </font>
      <numFmt numFmtId="14" formatCode="0.00%"/>
    </dxf>
    <dxf>
      <font>
        <b val="0"/>
        <i val="0"/>
        <strike val="0"/>
        <condense val="0"/>
        <extend val="0"/>
        <outline val="0"/>
        <shadow val="0"/>
        <u val="none"/>
        <vertAlign val="baseline"/>
        <sz val="11"/>
        <color auto="1"/>
        <name val="Calibri"/>
        <scheme val="minor"/>
      </font>
      <numFmt numFmtId="14" formatCode="0.0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rgb="FF7030A0"/>
        <name val="Calibri"/>
        <family val="2"/>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family val="2"/>
        <scheme val="minor"/>
      </font>
      <numFmt numFmtId="164" formatCode="0.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rgb="FF7030A0"/>
        <name val="Calibri"/>
        <family val="2"/>
        <scheme val="minor"/>
      </font>
      <numFmt numFmtId="164" formatCode="0.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s>
  <tableStyles count="0" defaultTableStyle="TableStyleMedium2" defaultPivotStyle="PivotStyleLight16"/>
  <colors>
    <mruColors>
      <color rgb="FF999BC6"/>
      <color rgb="FF515F95"/>
      <color rgb="FFDDDDE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1</xdr:colOff>
      <xdr:row>1</xdr:row>
      <xdr:rowOff>0</xdr:rowOff>
    </xdr:from>
    <xdr:to>
      <xdr:col>14</xdr:col>
      <xdr:colOff>54429</xdr:colOff>
      <xdr:row>6</xdr:row>
      <xdr:rowOff>36619</xdr:rowOff>
    </xdr:to>
    <xdr:pic>
      <xdr:nvPicPr>
        <xdr:cNvPr id="2" name="Picture 1">
          <a:extLst>
            <a:ext uri="{FF2B5EF4-FFF2-40B4-BE49-F238E27FC236}">
              <a16:creationId xmlns:a16="http://schemas.microsoft.com/office/drawing/2014/main" id="{4CC3C25F-188C-46A0-B6AC-C2CE0E9AD87C}"/>
            </a:ext>
          </a:extLst>
        </xdr:cNvPr>
        <xdr:cNvPicPr>
          <a:picLocks noChangeAspect="1"/>
        </xdr:cNvPicPr>
      </xdr:nvPicPr>
      <xdr:blipFill rotWithShape="1">
        <a:blip xmlns:r="http://schemas.openxmlformats.org/officeDocument/2006/relationships" r:embed="rId1"/>
        <a:srcRect r="6661"/>
        <a:stretch/>
      </xdr:blipFill>
      <xdr:spPr>
        <a:xfrm>
          <a:off x="21998941" y="381000"/>
          <a:ext cx="3102428" cy="951019"/>
        </a:xfrm>
        <a:prstGeom prst="rect">
          <a:avLst/>
        </a:prstGeom>
        <a:ln>
          <a:solidFill>
            <a:schemeClr val="accent1"/>
          </a:solidFill>
        </a:ln>
      </xdr:spPr>
    </xdr:pic>
    <xdr:clientData/>
  </xdr:twoCellAnchor>
  <xdr:twoCellAnchor editAs="oneCell">
    <xdr:from>
      <xdr:col>14</xdr:col>
      <xdr:colOff>239485</xdr:colOff>
      <xdr:row>1</xdr:row>
      <xdr:rowOff>130628</xdr:rowOff>
    </xdr:from>
    <xdr:to>
      <xdr:col>19</xdr:col>
      <xdr:colOff>134342</xdr:colOff>
      <xdr:row>5</xdr:row>
      <xdr:rowOff>85637</xdr:rowOff>
    </xdr:to>
    <xdr:pic>
      <xdr:nvPicPr>
        <xdr:cNvPr id="3" name="Picture 2">
          <a:extLst>
            <a:ext uri="{FF2B5EF4-FFF2-40B4-BE49-F238E27FC236}">
              <a16:creationId xmlns:a16="http://schemas.microsoft.com/office/drawing/2014/main" id="{451BDB6E-5F95-4874-8E37-0CC8D4EAC948}"/>
            </a:ext>
          </a:extLst>
        </xdr:cNvPr>
        <xdr:cNvPicPr>
          <a:picLocks noChangeAspect="1"/>
        </xdr:cNvPicPr>
      </xdr:nvPicPr>
      <xdr:blipFill>
        <a:blip xmlns:r="http://schemas.openxmlformats.org/officeDocument/2006/relationships" r:embed="rId2"/>
        <a:stretch>
          <a:fillRect/>
        </a:stretch>
      </xdr:blipFill>
      <xdr:spPr>
        <a:xfrm>
          <a:off x="25286425" y="511628"/>
          <a:ext cx="2942857" cy="686529"/>
        </a:xfrm>
        <a:prstGeom prst="rect">
          <a:avLst/>
        </a:prstGeom>
        <a:ln>
          <a:solidFill>
            <a:schemeClr val="accent1"/>
          </a:solidFill>
        </a:ln>
      </xdr:spPr>
    </xdr:pic>
    <xdr:clientData/>
  </xdr:twoCellAnchor>
  <xdr:twoCellAnchor editAs="oneCell">
    <xdr:from>
      <xdr:col>14</xdr:col>
      <xdr:colOff>195941</xdr:colOff>
      <xdr:row>6</xdr:row>
      <xdr:rowOff>108856</xdr:rowOff>
    </xdr:from>
    <xdr:to>
      <xdr:col>21</xdr:col>
      <xdr:colOff>298218</xdr:colOff>
      <xdr:row>16</xdr:row>
      <xdr:rowOff>10426</xdr:rowOff>
    </xdr:to>
    <xdr:pic>
      <xdr:nvPicPr>
        <xdr:cNvPr id="4" name="Picture 3">
          <a:extLst>
            <a:ext uri="{FF2B5EF4-FFF2-40B4-BE49-F238E27FC236}">
              <a16:creationId xmlns:a16="http://schemas.microsoft.com/office/drawing/2014/main" id="{2C8EDAB1-4233-4116-BF6A-2BDC307E9CE7}"/>
            </a:ext>
          </a:extLst>
        </xdr:cNvPr>
        <xdr:cNvPicPr>
          <a:picLocks noChangeAspect="1"/>
        </xdr:cNvPicPr>
      </xdr:nvPicPr>
      <xdr:blipFill>
        <a:blip xmlns:r="http://schemas.openxmlformats.org/officeDocument/2006/relationships" r:embed="rId3"/>
        <a:stretch>
          <a:fillRect/>
        </a:stretch>
      </xdr:blipFill>
      <xdr:spPr>
        <a:xfrm>
          <a:off x="25242881" y="1770016"/>
          <a:ext cx="4369477" cy="1739895"/>
        </a:xfrm>
        <a:prstGeom prst="rect">
          <a:avLst/>
        </a:prstGeom>
      </xdr:spPr>
    </xdr:pic>
    <xdr:clientData/>
  </xdr:twoCellAnchor>
  <xdr:twoCellAnchor editAs="oneCell">
    <xdr:from>
      <xdr:col>15</xdr:col>
      <xdr:colOff>0</xdr:colOff>
      <xdr:row>39</xdr:row>
      <xdr:rowOff>0</xdr:rowOff>
    </xdr:from>
    <xdr:to>
      <xdr:col>33</xdr:col>
      <xdr:colOff>370057</xdr:colOff>
      <xdr:row>46</xdr:row>
      <xdr:rowOff>167176</xdr:rowOff>
    </xdr:to>
    <xdr:pic>
      <xdr:nvPicPr>
        <xdr:cNvPr id="5" name="Picture 4">
          <a:extLst>
            <a:ext uri="{FF2B5EF4-FFF2-40B4-BE49-F238E27FC236}">
              <a16:creationId xmlns:a16="http://schemas.microsoft.com/office/drawing/2014/main" id="{C9DD7964-B137-4AC3-9182-77B9BB96B2D5}"/>
            </a:ext>
          </a:extLst>
        </xdr:cNvPr>
        <xdr:cNvPicPr>
          <a:picLocks noChangeAspect="1"/>
        </xdr:cNvPicPr>
      </xdr:nvPicPr>
      <xdr:blipFill>
        <a:blip xmlns:r="http://schemas.openxmlformats.org/officeDocument/2006/relationships" r:embed="rId4"/>
        <a:stretch>
          <a:fillRect/>
        </a:stretch>
      </xdr:blipFill>
      <xdr:spPr>
        <a:xfrm>
          <a:off x="25656540" y="9525000"/>
          <a:ext cx="11342857" cy="1515916"/>
        </a:xfrm>
        <a:prstGeom prst="rect">
          <a:avLst/>
        </a:prstGeom>
      </xdr:spPr>
    </xdr:pic>
    <xdr:clientData/>
  </xdr:twoCellAnchor>
  <xdr:twoCellAnchor editAs="oneCell">
    <xdr:from>
      <xdr:col>14</xdr:col>
      <xdr:colOff>206829</xdr:colOff>
      <xdr:row>14</xdr:row>
      <xdr:rowOff>17400</xdr:rowOff>
    </xdr:from>
    <xdr:to>
      <xdr:col>21</xdr:col>
      <xdr:colOff>481488</xdr:colOff>
      <xdr:row>17</xdr:row>
      <xdr:rowOff>66675</xdr:rowOff>
    </xdr:to>
    <xdr:pic>
      <xdr:nvPicPr>
        <xdr:cNvPr id="6" name="Picture 5">
          <a:extLst>
            <a:ext uri="{FF2B5EF4-FFF2-40B4-BE49-F238E27FC236}">
              <a16:creationId xmlns:a16="http://schemas.microsoft.com/office/drawing/2014/main" id="{CB3209BE-ED4C-4EDD-9079-FE585DF83E5B}"/>
            </a:ext>
          </a:extLst>
        </xdr:cNvPr>
        <xdr:cNvPicPr>
          <a:picLocks noChangeAspect="1"/>
        </xdr:cNvPicPr>
      </xdr:nvPicPr>
      <xdr:blipFill>
        <a:blip xmlns:r="http://schemas.openxmlformats.org/officeDocument/2006/relationships" r:embed="rId4"/>
        <a:stretch>
          <a:fillRect/>
        </a:stretch>
      </xdr:blipFill>
      <xdr:spPr>
        <a:xfrm>
          <a:off x="25253769" y="3690240"/>
          <a:ext cx="4541859" cy="607440"/>
        </a:xfrm>
        <a:prstGeom prst="rect">
          <a:avLst/>
        </a:prstGeom>
      </xdr:spPr>
    </xdr:pic>
    <xdr:clientData/>
  </xdr:twoCellAnchor>
  <xdr:twoCellAnchor>
    <xdr:from>
      <xdr:col>12</xdr:col>
      <xdr:colOff>413658</xdr:colOff>
      <xdr:row>3</xdr:row>
      <xdr:rowOff>0</xdr:rowOff>
    </xdr:from>
    <xdr:to>
      <xdr:col>13</xdr:col>
      <xdr:colOff>10886</xdr:colOff>
      <xdr:row>4</xdr:row>
      <xdr:rowOff>54428</xdr:rowOff>
    </xdr:to>
    <xdr:sp macro="" textlink="">
      <xdr:nvSpPr>
        <xdr:cNvPr id="7" name="Rounded Rectangle 6">
          <a:extLst>
            <a:ext uri="{FF2B5EF4-FFF2-40B4-BE49-F238E27FC236}">
              <a16:creationId xmlns:a16="http://schemas.microsoft.com/office/drawing/2014/main" id="{DDFEC00B-C8C2-43D5-9575-A6B6244EBD4D}"/>
            </a:ext>
            <a:ext uri="{147F2762-F138-4A5C-976F-8EAC2B608ADB}">
              <a16:predDERef xmlns:a16="http://schemas.microsoft.com/office/drawing/2014/main" pred="{CB3209BE-ED4C-4EDD-9079-FE585DF83E5B}"/>
            </a:ext>
          </a:extLst>
        </xdr:cNvPr>
        <xdr:cNvSpPr/>
      </xdr:nvSpPr>
      <xdr:spPr>
        <a:xfrm>
          <a:off x="24241398" y="920932"/>
          <a:ext cx="206828" cy="246016"/>
        </a:xfrm>
        <a:prstGeom prst="roundRect">
          <a:avLst/>
        </a:prstGeom>
        <a:solidFill>
          <a:schemeClr val="accent1">
            <a:alpha val="20000"/>
          </a:schemeClr>
        </a:solidFill>
        <a:ln>
          <a:solidFill>
            <a:schemeClr val="accent1">
              <a:shade val="50000"/>
              <a:alpha val="2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17</xdr:col>
      <xdr:colOff>500744</xdr:colOff>
      <xdr:row>3</xdr:row>
      <xdr:rowOff>0</xdr:rowOff>
    </xdr:from>
    <xdr:to>
      <xdr:col>18</xdr:col>
      <xdr:colOff>97972</xdr:colOff>
      <xdr:row>4</xdr:row>
      <xdr:rowOff>21770</xdr:rowOff>
    </xdr:to>
    <xdr:sp macro="" textlink="">
      <xdr:nvSpPr>
        <xdr:cNvPr id="8" name="Rounded Rectangle 7">
          <a:extLst>
            <a:ext uri="{FF2B5EF4-FFF2-40B4-BE49-F238E27FC236}">
              <a16:creationId xmlns:a16="http://schemas.microsoft.com/office/drawing/2014/main" id="{B5034AB8-DCE7-424E-B323-0FD32846C07C}"/>
            </a:ext>
            <a:ext uri="{147F2762-F138-4A5C-976F-8EAC2B608ADB}">
              <a16:predDERef xmlns:a16="http://schemas.microsoft.com/office/drawing/2014/main" pred="{DDFEC00B-C8C2-43D5-9575-A6B6244EBD4D}"/>
            </a:ext>
          </a:extLst>
        </xdr:cNvPr>
        <xdr:cNvSpPr/>
      </xdr:nvSpPr>
      <xdr:spPr>
        <a:xfrm>
          <a:off x="27376484" y="888274"/>
          <a:ext cx="206828" cy="246016"/>
        </a:xfrm>
        <a:prstGeom prst="roundRect">
          <a:avLst/>
        </a:prstGeom>
        <a:solidFill>
          <a:schemeClr val="accent1">
            <a:alpha val="20000"/>
          </a:schemeClr>
        </a:solidFill>
        <a:ln>
          <a:solidFill>
            <a:schemeClr val="accent1">
              <a:shade val="50000"/>
              <a:alpha val="2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BE1C89-D8AD-4812-856F-6CB74ECFC85B}" name="Table1" displayName="Table1" ref="A1:H51" totalsRowShown="0" headerRowDxfId="77">
  <autoFilter ref="A1:H51" xr:uid="{42BE1C89-D8AD-4812-856F-6CB74ECFC85B}"/>
  <sortState xmlns:xlrd2="http://schemas.microsoft.com/office/spreadsheetml/2017/richdata2" ref="A2:H43">
    <sortCondition ref="A1:A47"/>
  </sortState>
  <tableColumns count="8">
    <tableColumn id="1" xr3:uid="{97868599-0F9F-463E-82DE-11651B28424A}" name="Node" dataDxfId="76"/>
    <tableColumn id="2" xr3:uid="{C5DF29DC-2C10-4196-9D80-379309720582}" name="PEMMDB Technology" dataDxfId="75"/>
    <tableColumn id="3" xr3:uid="{850D47CD-10FD-41CC-B7A6-E88FFA9FC076}" name="Reference Technology" dataDxfId="74"/>
    <tableColumn id="10" xr3:uid="{6709F870-5262-469C-82AD-D9ACD3CB45C3}" name="2028" dataDxfId="73"/>
    <tableColumn id="12" xr3:uid="{3715B0A6-C140-4AAA-8237-456329D04C9D}" name="2030" dataDxfId="72"/>
    <tableColumn id="6" xr3:uid="{45B65E35-F24A-4396-B6F2-4B8A0081336A}" name="2033" dataDxfId="71"/>
    <tableColumn id="16" xr3:uid="{6BADD325-52AD-4C19-A437-0463D86DE7B0}" name="2035" dataDxfId="70"/>
    <tableColumn id="13" xr3:uid="{CD5CFD12-01E6-4046-A88D-0CCC5B0F9ADA}" name="Additional Comments" dataDxfId="6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AF7D2D6-234D-49B0-9198-E62430954E3D}" name="Table2" displayName="Table2" ref="A1:G46" totalsRowCount="1" headerRowDxfId="68">
  <autoFilter ref="A1:G45" xr:uid="{CAF7D2D6-234D-49B0-9198-E62430954E3D}"/>
  <tableColumns count="7">
    <tableColumn id="1" xr3:uid="{BF45F510-D9CB-4FC4-A41F-A1BFC6B798BC}" name="Node" dataDxfId="67" totalsRowDxfId="66"/>
    <tableColumn id="2" xr3:uid="{E4444BDA-DD8D-43D1-BB43-13748E7F444C}" name="PEMMDB Technology" dataDxfId="65" totalsRowDxfId="64"/>
    <tableColumn id="3" xr3:uid="{5FB60E8E-F1E7-4305-A6FD-BC8129C3EF7F}" name="Reference Technology" dataDxfId="63" totalsRowDxfId="62"/>
    <tableColumn id="10" xr3:uid="{29F8C838-AC38-40F0-9682-6DE626B8BDBC}" name="2028" dataDxfId="61" totalsRowDxfId="60"/>
    <tableColumn id="12" xr3:uid="{66C22CE5-A058-4675-8835-D411A16EBEE8}" name="2030" dataDxfId="59" totalsRowDxfId="58"/>
    <tableColumn id="6" xr3:uid="{FC17D850-24C8-4D54-8A2B-1C1F088D9A17}" name="2033" dataDxfId="57" totalsRowDxfId="56"/>
    <tableColumn id="15" xr3:uid="{CB66A90A-766F-4016-BD28-5AA9EE8282BF}" name="2035" dataDxfId="55" totalsRowDxfId="5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F9A40CB-CF51-4726-B491-9862ED44B432}" name="Table8" displayName="Table8" ref="A1:H43" totalsRowShown="0" headerRowDxfId="53" dataDxfId="52">
  <autoFilter ref="A1:H43" xr:uid="{4F9A40CB-CF51-4726-B491-9862ED44B432}"/>
  <tableColumns count="8">
    <tableColumn id="1" xr3:uid="{65F99717-FD59-448E-AE15-886AA79D2F40}" name="Node" dataDxfId="51"/>
    <tableColumn id="2" xr3:uid="{0713BD6F-636B-4918-A632-6ED27109980A}" name="PEMMDB Technology" dataDxfId="50"/>
    <tableColumn id="3" xr3:uid="{736D4F83-1D14-436C-9D12-35E0E3C43713}" name="Reference Technology" dataDxfId="49"/>
    <tableColumn id="10" xr3:uid="{F05B4AD5-F5F0-46A0-A406-8255C7568D63}" name="2028" dataDxfId="48"/>
    <tableColumn id="12" xr3:uid="{A2905306-8CDD-406E-A707-C82B7BCE497D}" name="2030" dataDxfId="47"/>
    <tableColumn id="6" xr3:uid="{96FCE698-5315-4E5B-8E2A-9DFCD6825239}" name="2033" dataDxfId="46"/>
    <tableColumn id="15" xr3:uid="{32C95461-4DCC-489E-BFB8-2DFC6A8DE5D8}" name="2035" dataDxfId="45"/>
    <tableColumn id="13" xr3:uid="{A5C607D2-7D59-4ABD-BF96-50731162B898}" name="Additional Comments" dataDxfId="44"/>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C6461E-75DB-44AD-8BD8-0FCA7C69B002}" name="Table3" displayName="Table3" ref="A1:H205" totalsRowShown="0" headerRowDxfId="43" dataDxfId="42">
  <autoFilter ref="A1:H205" xr:uid="{F4C6461E-75DB-44AD-8BD8-0FCA7C69B002}"/>
  <tableColumns count="8">
    <tableColumn id="1" xr3:uid="{E55346B6-CBDE-4621-8DE8-E3CABA183895}" name="Node" dataDxfId="41"/>
    <tableColumn id="2" xr3:uid="{9C371215-9884-4D72-A8EF-07A0DABFCCF9}" name="PEMMDB Technology" dataDxfId="40"/>
    <tableColumn id="3" xr3:uid="{8D8033F6-1279-49E2-AFD5-D532479EAF4A}" name="Reference Technology" dataDxfId="39"/>
    <tableColumn id="10" xr3:uid="{36CB5929-27E0-4ABD-9107-127E8EFB300A}" name="2028" dataDxfId="38"/>
    <tableColumn id="12" xr3:uid="{09A584F7-D73C-499C-9320-8F2AAD643980}" name="2030" dataDxfId="37"/>
    <tableColumn id="6" xr3:uid="{4CD236AE-A690-42DB-9D55-77F36D640D20}" name="2033" dataDxfId="36"/>
    <tableColumn id="15" xr3:uid="{A6C16F15-3939-4DBC-A040-4D1CB8A5DDC8}" name="2035" dataDxfId="35"/>
    <tableColumn id="13" xr3:uid="{E4F03641-FEF5-4773-AA50-97E408BED572}" name="Additional Comments" dataDxfId="34"/>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8B2623C-2947-45FA-AD27-F044795B97F8}" name="Table4" displayName="Table4" ref="A1:H32" totalsRowShown="0" headerRowDxfId="33" dataDxfId="32">
  <autoFilter ref="A1:H32" xr:uid="{D8B2623C-2947-45FA-AD27-F044795B97F8}"/>
  <tableColumns count="8">
    <tableColumn id="1" xr3:uid="{B2B41153-6B35-4E5E-862A-17489A629A12}" name="Node" dataDxfId="31"/>
    <tableColumn id="2" xr3:uid="{09FF8A4B-C5E0-4FF7-B017-893EF00C8388}" name="PEMMDB Technology" dataDxfId="30"/>
    <tableColumn id="3" xr3:uid="{4CD9A945-694F-41B8-A0B5-6CCD7FEA13B9}" name="Reference Technology" dataDxfId="29"/>
    <tableColumn id="10" xr3:uid="{0016D3BA-460D-490A-AF84-1CB36E2229AB}" name="2028" dataDxfId="28"/>
    <tableColumn id="12" xr3:uid="{9FEF4018-3F89-4D43-A52C-E25482643187}" name="2030" dataDxfId="27"/>
    <tableColumn id="6" xr3:uid="{647D0651-D3AF-42D0-8D7C-E30353196948}" name="2033" dataDxfId="26"/>
    <tableColumn id="16" xr3:uid="{32680097-DAD4-4EE6-83AD-BB4F82A61011}" name="2035" dataDxfId="25"/>
    <tableColumn id="13" xr3:uid="{B85010EB-9307-4FCC-87E9-DAF53483E7D7}" name="Additional Comments" dataDxfId="24"/>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527E5E5-C606-422B-B5F0-176D7EE0A3E6}" name="Table46" displayName="Table46" ref="A1:H40" totalsRowShown="0" headerRowDxfId="23" dataDxfId="22">
  <autoFilter ref="A1:H40" xr:uid="{8527E5E5-C606-422B-B5F0-176D7EE0A3E6}"/>
  <tableColumns count="8">
    <tableColumn id="1" xr3:uid="{31264D7B-F397-4ABF-9ABE-9610D2DDDD38}" name="Node" dataDxfId="21"/>
    <tableColumn id="2" xr3:uid="{80042AEF-B914-4214-80AB-2AD178161BE0}" name="PEMMDB Technology" dataDxfId="20"/>
    <tableColumn id="3" xr3:uid="{DF269097-006D-419C-8506-609AE2DDA73B}" name="Reference Technology" dataDxfId="19"/>
    <tableColumn id="10" xr3:uid="{16358DBA-B9CF-430B-B75C-9FAF755989FC}" name="2028" dataDxfId="18"/>
    <tableColumn id="12" xr3:uid="{7E230448-72C0-477C-8CC5-0B45C99398D3}" name="2030" dataDxfId="17"/>
    <tableColumn id="6" xr3:uid="{8A0DFA99-15F3-4263-A655-86E222F56B2D}" name="2033" dataDxfId="16"/>
    <tableColumn id="15" xr3:uid="{06302A35-D780-429A-BA97-F43A1EF1BF2E}" name="2035" dataDxfId="15"/>
    <tableColumn id="13" xr3:uid="{6646D652-BEB0-48A4-B9E0-C5EF659DD4B0}" name="Additional Comments" dataDxfId="14"/>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FA05A12-9A25-44CA-9A2A-5168EFE9F280}" name="Table18" displayName="Table18" ref="A1:H39" totalsRowShown="0" headerRowDxfId="13">
  <autoFilter ref="A1:H39" xr:uid="{9FA05A12-9A25-44CA-9A2A-5168EFE9F280}"/>
  <tableColumns count="8">
    <tableColumn id="1" xr3:uid="{65B44A5A-7073-4375-B886-4582651D41DC}" name="Node" dataDxfId="12"/>
    <tableColumn id="2" xr3:uid="{87D6DFA3-2DA0-4A9A-8E87-8CFFFDAB4A88}" name="PEMMDB Technology" dataDxfId="11"/>
    <tableColumn id="3" xr3:uid="{F663F1DC-614D-4DFE-A7A9-7F0F212607C6}" name="Reference Technology"/>
    <tableColumn id="10" xr3:uid="{DE8D826F-DFFF-409A-9CBE-63E0B78FD278}" name="2028"/>
    <tableColumn id="12" xr3:uid="{E228A46F-5C18-4676-ADC9-5587765111EC}" name="2030"/>
    <tableColumn id="6" xr3:uid="{90856AE0-D137-402B-B420-E97B2EE1922F}" name="2033"/>
    <tableColumn id="15" xr3:uid="{FDFBA699-3C76-4C39-A8D4-AE8E5EF8363A}" name="2035"/>
    <tableColumn id="13" xr3:uid="{9D621B1B-CD53-4072-B1A2-0DAB86F1BD78}" name="Additional Comments" dataDxfId="10"/>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63387E8-1A8D-42C3-97C1-44E7AADC8A8D}" name="Table87" displayName="Table87" ref="A1:H37" totalsRowShown="0" headerRowDxfId="9" dataDxfId="8">
  <autoFilter ref="A1:H37" xr:uid="{163387E8-1A8D-42C3-97C1-44E7AADC8A8D}"/>
  <tableColumns count="8">
    <tableColumn id="1" xr3:uid="{F07DD7E5-324A-4531-A91F-56F52FB2B1A0}" name="Node" dataDxfId="7"/>
    <tableColumn id="2" xr3:uid="{B3843159-895E-4A3A-83F5-1DCC6F715AE8}" name="PEMMDB Technology" dataDxfId="6"/>
    <tableColumn id="3" xr3:uid="{0E22B689-89D4-4A77-8BAB-F0ACFA58E654}" name="Reference Technology" dataDxfId="5"/>
    <tableColumn id="10" xr3:uid="{1914F34A-9C05-4EB6-B604-38BE5EA27CFC}" name="2028" dataDxfId="4"/>
    <tableColumn id="12" xr3:uid="{6594C0EB-3BD8-42ED-88FD-188CE6E17542}" name="2030" dataDxfId="3"/>
    <tableColumn id="6" xr3:uid="{D9106B70-0B38-4A37-AD12-1B443DC025B2}" name="2033" dataDxfId="2"/>
    <tableColumn id="15" xr3:uid="{E5B5D093-C338-4320-A6A3-0AA29DBD1B90}" name="2035" dataDxfId="1"/>
    <tableColumn id="13" xr3:uid="{1B5FF6CE-FCF8-42DF-9C25-1A989111519E}" name="Additional Comment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eles.si/Portals/0/Documents/SLO/razvoj_in_vzdrzevanje/Standard_zanesljivosti_CONE_VolL_in_RS.pdf" TargetMode="External"/><Relationship Id="rId13" Type="http://schemas.openxmlformats.org/officeDocument/2006/relationships/hyperlink" Target="https://www.elia.be/-/media/project/elia/shared/documents/elia-group/publications/studies-and-reports/20210701_adequacy-flexibility-study-2021_en_v2.pdf" TargetMode="External"/><Relationship Id="rId3" Type="http://schemas.openxmlformats.org/officeDocument/2006/relationships/hyperlink" Target="https://www.mpo.cz/assets/en/energy/electricity/2023/5/91737_ceps-maf-2022-eng.pdf" TargetMode="External"/><Relationship Id="rId7" Type="http://schemas.openxmlformats.org/officeDocument/2006/relationships/hyperlink" Target="https://www.acm.nl/nl/publicaties/acm-stelt-de-value-lost-load-voll-vast" TargetMode="External"/><Relationship Id="rId12" Type="http://schemas.openxmlformats.org/officeDocument/2006/relationships/hyperlink" Target="https://energiavirasto.fi/documents/11120570/158131816/AFRYn+selvitys+s%C3%A4hk%C3%B6j%C3%A4rjestelm%C3%A4n+resurssien+riitt%C3%A4vyydest%C3%A4+vuoteen+2033.pdf/33b8021d-5b91-5c5b-1ec0-29c00ab04911/AFRYn+selvitys+s%C3%A4hk%C3%B6j%C3%A4rjestelm%C3%A4n+resurssien+riitt%C3%A4vyydest%C3%A4+vuoteen+2033.pdf?t=1682512099666" TargetMode="External"/><Relationship Id="rId2" Type="http://schemas.openxmlformats.org/officeDocument/2006/relationships/hyperlink" Target="https://economie.fgov.be/sites/default/files/Files/Energy/CRM-Note-Cout-d-un-nouvel-entrant-CONE-BE-10062022-SIGNED.pdf" TargetMode="External"/><Relationship Id="rId1" Type="http://schemas.openxmlformats.org/officeDocument/2006/relationships/hyperlink" Target="https://economie.fgov.be/sites/default/files/Files/Energy/CRM-Nota-Raming-verloren-belasting-Belgisch-grondgebied-VoLL-02062022.pdf" TargetMode="External"/><Relationship Id="rId6" Type="http://schemas.openxmlformats.org/officeDocument/2006/relationships/hyperlink" Target="https://download.terna.it/terna/proposta_standard_adeguatezza_sistema_8d9277fde7d3b7b.pdf" TargetMode="External"/><Relationship Id="rId11" Type="http://schemas.openxmlformats.org/officeDocument/2006/relationships/hyperlink" Target="https://www.semcommittee.com/files/semcommittee/media-files/SEM-23-016%20BNE%20Decision%202023.pdf" TargetMode="External"/><Relationship Id="rId5" Type="http://schemas.openxmlformats.org/officeDocument/2006/relationships/hyperlink" Target="https://services-rte.fr/files/live/sites/services-rte/files/pdf/MECAPA/Critere_Securite_Proposition_De_Mise_A_Jour_2022%20vfinal.pdf" TargetMode="External"/><Relationship Id="rId15" Type="http://schemas.openxmlformats.org/officeDocument/2006/relationships/printerSettings" Target="../printerSettings/printerSettings1.bin"/><Relationship Id="rId10" Type="http://schemas.openxmlformats.org/officeDocument/2006/relationships/hyperlink" Target="https://bip.ure.gov.pl/bip/rynek-mocy/4416,Koszt-wejscia-na-rynek-nowych-mocy.html" TargetMode="External"/><Relationship Id="rId4" Type="http://schemas.openxmlformats.org/officeDocument/2006/relationships/hyperlink" Target="https://www.bmwk.de/Redaktion/DE/Downloads/V/vorschlag-der-regulierungsbehoerden-zum-zuverlaessigkeitsstandard.pdf?__blob=publicationFile&amp;v=4" TargetMode="External"/><Relationship Id="rId9" Type="http://schemas.openxmlformats.org/officeDocument/2006/relationships/hyperlink" Target="https://www.rae.gr/wp-content/uploads/2022/04/gnomatodotisi_12.pdf" TargetMode="External"/><Relationship Id="rId14" Type="http://schemas.openxmlformats.org/officeDocument/2006/relationships/hyperlink" Target="https://ei.se/download/18.67d4a64818c63681dd53557/1702907138717/%C3%85rlig-uppdatering-av-tillf%C3%B6rlitlighetsnormen-f%C3%B6r-Sverige-Ei-R2023-19.pdf"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9AB36-F194-46EE-8803-09763FCBA8B6}">
  <sheetPr codeName="Sheet1"/>
  <dimension ref="A1:B18"/>
  <sheetViews>
    <sheetView workbookViewId="0">
      <selection activeCell="B13" sqref="B13"/>
    </sheetView>
  </sheetViews>
  <sheetFormatPr defaultColWidth="9.28515625" defaultRowHeight="15" x14ac:dyDescent="0.25"/>
  <cols>
    <col min="1" max="1" width="38.28515625" bestFit="1" customWidth="1"/>
    <col min="2" max="2" width="16.28515625" bestFit="1" customWidth="1"/>
  </cols>
  <sheetData>
    <row r="1" spans="1:2" x14ac:dyDescent="0.25">
      <c r="B1" t="s">
        <v>0</v>
      </c>
    </row>
    <row r="2" spans="1:2" x14ac:dyDescent="0.25">
      <c r="A2" t="s">
        <v>1</v>
      </c>
      <c r="B2" t="s">
        <v>2</v>
      </c>
    </row>
    <row r="3" spans="1:2" x14ac:dyDescent="0.25">
      <c r="A3" t="s">
        <v>3</v>
      </c>
      <c r="B3" t="s">
        <v>4</v>
      </c>
    </row>
    <row r="4" spans="1:2" x14ac:dyDescent="0.25">
      <c r="A4" t="s">
        <v>5</v>
      </c>
      <c r="B4" t="s">
        <v>6</v>
      </c>
    </row>
    <row r="5" spans="1:2" x14ac:dyDescent="0.25">
      <c r="A5" t="s">
        <v>7</v>
      </c>
      <c r="B5" t="s">
        <v>8</v>
      </c>
    </row>
    <row r="6" spans="1:2" x14ac:dyDescent="0.25">
      <c r="A6" t="s">
        <v>9</v>
      </c>
      <c r="B6" t="s">
        <v>10</v>
      </c>
    </row>
    <row r="7" spans="1:2" x14ac:dyDescent="0.25">
      <c r="A7" t="s">
        <v>11</v>
      </c>
      <c r="B7" t="s">
        <v>12</v>
      </c>
    </row>
    <row r="8" spans="1:2" x14ac:dyDescent="0.25">
      <c r="A8" t="s">
        <v>13</v>
      </c>
      <c r="B8" t="s">
        <v>14</v>
      </c>
    </row>
    <row r="9" spans="1:2" x14ac:dyDescent="0.25">
      <c r="A9" t="s">
        <v>15</v>
      </c>
      <c r="B9" t="s">
        <v>2</v>
      </c>
    </row>
    <row r="10" spans="1:2" x14ac:dyDescent="0.25">
      <c r="A10" t="s">
        <v>16</v>
      </c>
      <c r="B10" t="s">
        <v>4</v>
      </c>
    </row>
    <row r="11" spans="1:2" x14ac:dyDescent="0.25">
      <c r="A11" t="s">
        <v>17</v>
      </c>
      <c r="B11" t="s">
        <v>2</v>
      </c>
    </row>
    <row r="12" spans="1:2" x14ac:dyDescent="0.25">
      <c r="A12" t="s">
        <v>18</v>
      </c>
      <c r="B12" t="s">
        <v>4</v>
      </c>
    </row>
    <row r="15" spans="1:2" x14ac:dyDescent="0.25">
      <c r="B15" t="s">
        <v>19</v>
      </c>
    </row>
    <row r="16" spans="1:2" x14ac:dyDescent="0.25">
      <c r="A16" t="s">
        <v>20</v>
      </c>
      <c r="B16" t="s">
        <v>21</v>
      </c>
    </row>
    <row r="17" spans="1:2" x14ac:dyDescent="0.25">
      <c r="A17" t="s">
        <v>22</v>
      </c>
      <c r="B17" s="35" t="s">
        <v>23</v>
      </c>
    </row>
    <row r="18" spans="1:2" x14ac:dyDescent="0.25">
      <c r="A18" t="s">
        <v>24</v>
      </c>
      <c r="B18" s="22" t="s">
        <v>25</v>
      </c>
    </row>
  </sheetData>
  <pageMargins left="0.7" right="0.7" top="0.75" bottom="0.75" header="0.3" footer="0.3"/>
  <headerFooter>
    <oddFooter>&amp;C_x000D_&amp;1#&amp;"Calibri"&amp;10&amp;K000000 ISC - Uso INTERNO / 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09C37-310A-4506-8576-72DDF04F5EA7}">
  <sheetPr codeName="Sheet11"/>
  <dimension ref="A1:P37"/>
  <sheetViews>
    <sheetView workbookViewId="0">
      <pane ySplit="1" topLeftCell="A11" activePane="bottomLeft" state="frozen"/>
      <selection activeCell="B1" sqref="B1"/>
      <selection pane="bottomLeft" activeCell="H38" sqref="H38"/>
    </sheetView>
  </sheetViews>
  <sheetFormatPr defaultColWidth="8.7109375" defaultRowHeight="15" x14ac:dyDescent="0.25"/>
  <cols>
    <col min="1" max="1" width="33" style="3" bestFit="1" customWidth="1"/>
    <col min="2" max="2" width="22.5703125" style="3" customWidth="1"/>
    <col min="3" max="3" width="33" style="3" customWidth="1"/>
    <col min="4" max="7" width="15.5703125" style="3" customWidth="1"/>
    <col min="8" max="8" width="83.28515625" style="3" customWidth="1"/>
    <col min="9" max="16384" width="8.7109375" style="3"/>
  </cols>
  <sheetData>
    <row r="1" spans="1:9" s="5" customFormat="1" x14ac:dyDescent="0.25">
      <c r="A1" s="4" t="s">
        <v>56</v>
      </c>
      <c r="B1" s="4" t="s">
        <v>75</v>
      </c>
      <c r="C1" s="4" t="s">
        <v>76</v>
      </c>
      <c r="D1" s="4" t="s">
        <v>77</v>
      </c>
      <c r="E1" s="4" t="s">
        <v>78</v>
      </c>
      <c r="F1" s="4" t="s">
        <v>79</v>
      </c>
      <c r="G1" s="4" t="s">
        <v>80</v>
      </c>
      <c r="H1" s="4" t="s">
        <v>57</v>
      </c>
      <c r="I1" s="5" t="s">
        <v>165</v>
      </c>
    </row>
    <row r="2" spans="1:9" x14ac:dyDescent="0.25">
      <c r="A2" s="3" t="s">
        <v>58</v>
      </c>
      <c r="B2" s="3" t="s">
        <v>81</v>
      </c>
      <c r="C2" s="3" t="s">
        <v>82</v>
      </c>
      <c r="D2" s="7">
        <v>4.4999999999999998E-2</v>
      </c>
      <c r="E2" s="7">
        <v>4.4999999999999998E-2</v>
      </c>
      <c r="F2" s="7">
        <v>4.4999999999999998E-2</v>
      </c>
      <c r="G2" s="7">
        <v>4.4999999999999998E-2</v>
      </c>
      <c r="H2" s="3" t="s">
        <v>166</v>
      </c>
    </row>
    <row r="3" spans="1:9" x14ac:dyDescent="0.25">
      <c r="A3" s="3" t="s">
        <v>58</v>
      </c>
      <c r="B3" s="3" t="s">
        <v>84</v>
      </c>
      <c r="C3" s="3" t="s">
        <v>82</v>
      </c>
      <c r="D3" s="7">
        <v>0.06</v>
      </c>
      <c r="E3" s="7">
        <v>0.06</v>
      </c>
      <c r="F3" s="7">
        <v>0.06</v>
      </c>
      <c r="G3" s="7">
        <v>0.06</v>
      </c>
      <c r="H3" s="3" t="s">
        <v>166</v>
      </c>
    </row>
    <row r="4" spans="1:9" x14ac:dyDescent="0.25">
      <c r="A4" s="3" t="s">
        <v>58</v>
      </c>
      <c r="B4" s="3" t="s">
        <v>85</v>
      </c>
      <c r="C4" t="s">
        <v>86</v>
      </c>
      <c r="D4" s="7">
        <v>3.5000000000000003E-2</v>
      </c>
      <c r="E4" s="7">
        <v>3.5000000000000003E-2</v>
      </c>
      <c r="F4" s="7">
        <v>3.5000000000000003E-2</v>
      </c>
      <c r="G4" s="7">
        <v>3.5000000000000003E-2</v>
      </c>
      <c r="H4" s="3" t="s">
        <v>167</v>
      </c>
    </row>
    <row r="5" spans="1:9" x14ac:dyDescent="0.25">
      <c r="A5" s="3" t="s">
        <v>59</v>
      </c>
      <c r="B5" s="3" t="s">
        <v>81</v>
      </c>
      <c r="C5" s="3" t="s">
        <v>82</v>
      </c>
      <c r="D5" s="7">
        <v>4.4999999999999998E-2</v>
      </c>
      <c r="E5" s="7">
        <v>4.4999999999999998E-2</v>
      </c>
      <c r="F5" s="7">
        <v>4.4999999999999998E-2</v>
      </c>
      <c r="G5" s="7">
        <v>4.4999999999999998E-2</v>
      </c>
      <c r="H5" s="3" t="s">
        <v>166</v>
      </c>
    </row>
    <row r="6" spans="1:9" x14ac:dyDescent="0.25">
      <c r="A6" s="3" t="s">
        <v>59</v>
      </c>
      <c r="B6" s="3" t="s">
        <v>84</v>
      </c>
      <c r="C6" s="3" t="s">
        <v>82</v>
      </c>
      <c r="D6" s="7">
        <v>0.06</v>
      </c>
      <c r="E6" s="7">
        <v>0.06</v>
      </c>
      <c r="F6" s="7">
        <v>0.06</v>
      </c>
      <c r="G6" s="7">
        <v>0.06</v>
      </c>
      <c r="H6" s="3" t="s">
        <v>166</v>
      </c>
    </row>
    <row r="7" spans="1:9" x14ac:dyDescent="0.25">
      <c r="A7" s="3" t="s">
        <v>59</v>
      </c>
      <c r="B7" s="3" t="s">
        <v>85</v>
      </c>
      <c r="C7" s="3" t="s">
        <v>86</v>
      </c>
      <c r="D7" s="7">
        <v>3.5000000000000003E-2</v>
      </c>
      <c r="E7" s="7">
        <v>3.5000000000000003E-2</v>
      </c>
      <c r="F7" s="7">
        <v>3.5000000000000003E-2</v>
      </c>
      <c r="G7" s="7">
        <v>3.5000000000000003E-2</v>
      </c>
      <c r="H7" s="3" t="s">
        <v>167</v>
      </c>
    </row>
    <row r="8" spans="1:9" x14ac:dyDescent="0.25">
      <c r="A8" s="3" t="s">
        <v>60</v>
      </c>
      <c r="B8" s="3" t="s">
        <v>85</v>
      </c>
      <c r="C8" s="3" t="s">
        <v>86</v>
      </c>
      <c r="D8" s="7">
        <v>3.5000000000000003E-2</v>
      </c>
      <c r="E8" s="7">
        <v>3.5000000000000003E-2</v>
      </c>
      <c r="F8" s="7">
        <v>3.5000000000000003E-2</v>
      </c>
      <c r="G8" s="7">
        <v>3.5000000000000003E-2</v>
      </c>
      <c r="H8" s="3" t="s">
        <v>167</v>
      </c>
    </row>
    <row r="9" spans="1:9" x14ac:dyDescent="0.25">
      <c r="A9" s="3" t="s">
        <v>60</v>
      </c>
      <c r="B9" s="3" t="s">
        <v>85</v>
      </c>
      <c r="C9" s="3" t="s">
        <v>88</v>
      </c>
      <c r="D9" s="7">
        <v>3.5000000000000003E-2</v>
      </c>
      <c r="E9" s="7">
        <v>3.5000000000000003E-2</v>
      </c>
      <c r="F9" s="7">
        <v>3.5000000000000003E-2</v>
      </c>
      <c r="G9" s="7">
        <v>3.5000000000000003E-2</v>
      </c>
      <c r="H9" s="3" t="s">
        <v>167</v>
      </c>
    </row>
    <row r="10" spans="1:9" x14ac:dyDescent="0.25">
      <c r="A10" s="3" t="s">
        <v>61</v>
      </c>
      <c r="B10" s="3" t="s">
        <v>84</v>
      </c>
      <c r="C10" s="3" t="s">
        <v>82</v>
      </c>
      <c r="D10" s="7">
        <v>0.06</v>
      </c>
      <c r="E10" s="7">
        <v>0.06</v>
      </c>
      <c r="F10" s="7">
        <v>0.06</v>
      </c>
      <c r="G10" s="7">
        <v>0.06</v>
      </c>
      <c r="H10" s="3" t="s">
        <v>166</v>
      </c>
    </row>
    <row r="11" spans="1:9" x14ac:dyDescent="0.25">
      <c r="A11" s="3" t="s">
        <v>62</v>
      </c>
      <c r="B11" s="3" t="s">
        <v>84</v>
      </c>
      <c r="C11" s="3" t="s">
        <v>82</v>
      </c>
      <c r="D11" s="7">
        <v>0.06</v>
      </c>
      <c r="E11" s="7">
        <v>0.06</v>
      </c>
      <c r="F11" s="7">
        <v>0.06</v>
      </c>
      <c r="G11" s="7">
        <v>0.06</v>
      </c>
      <c r="H11" s="3" t="s">
        <v>166</v>
      </c>
    </row>
    <row r="12" spans="1:9" x14ac:dyDescent="0.25">
      <c r="A12" s="3" t="s">
        <v>62</v>
      </c>
      <c r="B12" s="3" t="s">
        <v>85</v>
      </c>
      <c r="C12" s="32" t="s">
        <v>89</v>
      </c>
      <c r="D12" s="7">
        <v>3.5000000000000003E-2</v>
      </c>
      <c r="E12" s="7">
        <v>3.5000000000000003E-2</v>
      </c>
      <c r="F12" s="7">
        <v>3.5000000000000003E-2</v>
      </c>
      <c r="G12" s="7">
        <v>3.5000000000000003E-2</v>
      </c>
      <c r="H12" s="3" t="s">
        <v>167</v>
      </c>
    </row>
    <row r="13" spans="1:9" x14ac:dyDescent="0.25">
      <c r="A13" s="3" t="s">
        <v>62</v>
      </c>
      <c r="B13" s="3" t="s">
        <v>85</v>
      </c>
      <c r="C13" s="3" t="s">
        <v>88</v>
      </c>
      <c r="D13" s="7">
        <v>3.5000000000000003E-2</v>
      </c>
      <c r="E13" s="7">
        <v>3.5000000000000003E-2</v>
      </c>
      <c r="F13" s="7">
        <v>3.5000000000000003E-2</v>
      </c>
      <c r="G13" s="7">
        <v>3.5000000000000003E-2</v>
      </c>
      <c r="H13" s="3" t="s">
        <v>167</v>
      </c>
    </row>
    <row r="14" spans="1:9" x14ac:dyDescent="0.25">
      <c r="A14" s="3" t="s">
        <v>63</v>
      </c>
      <c r="B14" s="3" t="s">
        <v>81</v>
      </c>
      <c r="C14" s="3" t="s">
        <v>82</v>
      </c>
      <c r="D14" s="7">
        <v>4.4999999999999998E-2</v>
      </c>
      <c r="E14" s="7">
        <v>4.4999999999999998E-2</v>
      </c>
      <c r="F14" s="7">
        <v>4.4999999999999998E-2</v>
      </c>
      <c r="G14" s="7">
        <v>4.4999999999999998E-2</v>
      </c>
      <c r="H14" s="3" t="s">
        <v>166</v>
      </c>
    </row>
    <row r="15" spans="1:9" x14ac:dyDescent="0.25">
      <c r="A15" s="3" t="s">
        <v>63</v>
      </c>
      <c r="B15" s="3" t="s">
        <v>84</v>
      </c>
      <c r="C15" s="3" t="s">
        <v>82</v>
      </c>
      <c r="D15" s="7">
        <v>0.06</v>
      </c>
      <c r="E15" s="7">
        <v>0.06</v>
      </c>
      <c r="F15" s="7">
        <v>0.06</v>
      </c>
      <c r="G15" s="7">
        <v>0.06</v>
      </c>
      <c r="H15" s="3" t="s">
        <v>166</v>
      </c>
    </row>
    <row r="16" spans="1:9" x14ac:dyDescent="0.25">
      <c r="A16" s="3" t="s">
        <v>63</v>
      </c>
      <c r="B16" s="3" t="s">
        <v>85</v>
      </c>
      <c r="C16" s="32" t="s">
        <v>89</v>
      </c>
      <c r="D16" s="7">
        <v>3.5000000000000003E-2</v>
      </c>
      <c r="E16" s="7">
        <v>3.5000000000000003E-2</v>
      </c>
      <c r="F16" s="7">
        <v>3.5000000000000003E-2</v>
      </c>
      <c r="G16" s="7">
        <v>3.5000000000000003E-2</v>
      </c>
      <c r="H16" s="3" t="s">
        <v>167</v>
      </c>
    </row>
    <row r="17" spans="1:16" x14ac:dyDescent="0.25">
      <c r="A17" s="3" t="s">
        <v>63</v>
      </c>
      <c r="B17" s="3" t="s">
        <v>85</v>
      </c>
      <c r="C17" s="3" t="s">
        <v>88</v>
      </c>
      <c r="D17" s="7">
        <v>3.5000000000000003E-2</v>
      </c>
      <c r="E17" s="7">
        <v>3.5000000000000003E-2</v>
      </c>
      <c r="F17" s="7">
        <v>3.5000000000000003E-2</v>
      </c>
      <c r="G17" s="7">
        <v>3.5000000000000003E-2</v>
      </c>
      <c r="H17" s="3" t="s">
        <v>167</v>
      </c>
    </row>
    <row r="18" spans="1:16" x14ac:dyDescent="0.25">
      <c r="A18" s="3" t="s">
        <v>63</v>
      </c>
      <c r="B18" s="3" t="s">
        <v>85</v>
      </c>
      <c r="C18" s="3" t="s">
        <v>86</v>
      </c>
      <c r="D18" s="7">
        <v>3.5000000000000003E-2</v>
      </c>
      <c r="E18" s="7">
        <v>3.5000000000000003E-2</v>
      </c>
      <c r="F18" s="7">
        <v>3.5000000000000003E-2</v>
      </c>
      <c r="G18" s="7">
        <v>3.5000000000000003E-2</v>
      </c>
      <c r="H18" s="3" t="s">
        <v>167</v>
      </c>
    </row>
    <row r="19" spans="1:16" x14ac:dyDescent="0.25">
      <c r="A19" s="3" t="s">
        <v>63</v>
      </c>
      <c r="B19" s="3" t="s">
        <v>85</v>
      </c>
      <c r="C19" s="3" t="s">
        <v>90</v>
      </c>
      <c r="D19" s="7">
        <v>3.5000000000000003E-2</v>
      </c>
      <c r="E19" s="7">
        <v>3.5000000000000003E-2</v>
      </c>
      <c r="F19" s="7">
        <v>3.5000000000000003E-2</v>
      </c>
      <c r="G19" s="7">
        <v>3.5000000000000003E-2</v>
      </c>
      <c r="H19" s="3" t="s">
        <v>167</v>
      </c>
      <c r="J19" s="67" t="s">
        <v>168</v>
      </c>
      <c r="K19" s="66"/>
      <c r="L19" s="66"/>
      <c r="M19" s="66"/>
      <c r="N19" s="66"/>
      <c r="O19" s="66"/>
      <c r="P19" s="67" t="s">
        <v>169</v>
      </c>
    </row>
    <row r="20" spans="1:16" x14ac:dyDescent="0.25">
      <c r="A20" s="3" t="s">
        <v>63</v>
      </c>
      <c r="B20" s="3" t="s">
        <v>85</v>
      </c>
      <c r="C20" s="3" t="s">
        <v>91</v>
      </c>
      <c r="D20" s="7">
        <v>3.5000000000000003E-2</v>
      </c>
      <c r="E20" s="7">
        <v>3.5000000000000003E-2</v>
      </c>
      <c r="F20" s="7">
        <v>3.5000000000000003E-2</v>
      </c>
      <c r="G20" s="7">
        <v>3.5000000000000003E-2</v>
      </c>
      <c r="H20" s="3" t="s">
        <v>167</v>
      </c>
    </row>
    <row r="21" spans="1:16" x14ac:dyDescent="0.25">
      <c r="A21" s="3" t="s">
        <v>64</v>
      </c>
      <c r="B21" s="3" t="s">
        <v>81</v>
      </c>
      <c r="C21" s="3" t="s">
        <v>82</v>
      </c>
      <c r="D21" s="7">
        <v>4.4999999999999998E-2</v>
      </c>
      <c r="E21" s="7">
        <v>4.4999999999999998E-2</v>
      </c>
      <c r="F21" s="7">
        <v>4.4999999999999998E-2</v>
      </c>
      <c r="G21" s="7">
        <v>4.4999999999999998E-2</v>
      </c>
      <c r="H21" s="3" t="s">
        <v>166</v>
      </c>
    </row>
    <row r="22" spans="1:16" x14ac:dyDescent="0.25">
      <c r="A22" s="3" t="s">
        <v>64</v>
      </c>
      <c r="B22" s="3" t="s">
        <v>84</v>
      </c>
      <c r="C22" s="3" t="s">
        <v>82</v>
      </c>
      <c r="D22" s="7">
        <v>0.06</v>
      </c>
      <c r="E22" s="7">
        <v>0.06</v>
      </c>
      <c r="F22" s="7">
        <v>0.06</v>
      </c>
      <c r="G22" s="7">
        <v>0.06</v>
      </c>
      <c r="H22" s="3" t="s">
        <v>166</v>
      </c>
    </row>
    <row r="23" spans="1:16" x14ac:dyDescent="0.25">
      <c r="A23" s="3" t="s">
        <v>65</v>
      </c>
      <c r="B23" s="3" t="s">
        <v>81</v>
      </c>
      <c r="C23" s="3" t="s">
        <v>82</v>
      </c>
      <c r="D23" s="7">
        <v>4.4999999999999998E-2</v>
      </c>
      <c r="E23" s="7">
        <v>4.4999999999999998E-2</v>
      </c>
      <c r="F23" s="7">
        <v>4.4999999999999998E-2</v>
      </c>
      <c r="G23" s="7">
        <v>4.4999999999999998E-2</v>
      </c>
      <c r="H23" s="3" t="s">
        <v>166</v>
      </c>
    </row>
    <row r="24" spans="1:16" x14ac:dyDescent="0.25">
      <c r="A24" s="3" t="s">
        <v>65</v>
      </c>
      <c r="B24" s="3" t="s">
        <v>84</v>
      </c>
      <c r="C24" s="3" t="s">
        <v>82</v>
      </c>
      <c r="D24" s="7">
        <v>0.06</v>
      </c>
      <c r="E24" s="7">
        <v>0.06</v>
      </c>
      <c r="F24" s="7">
        <v>0.06</v>
      </c>
      <c r="G24" s="7">
        <v>0.06</v>
      </c>
      <c r="H24" s="3" t="s">
        <v>166</v>
      </c>
    </row>
    <row r="25" spans="1:16" x14ac:dyDescent="0.25">
      <c r="A25" s="3" t="s">
        <v>65</v>
      </c>
      <c r="B25" s="3" t="s">
        <v>85</v>
      </c>
      <c r="C25" s="3" t="s">
        <v>86</v>
      </c>
      <c r="D25" s="7">
        <v>3.5000000000000003E-2</v>
      </c>
      <c r="E25" s="7">
        <v>3.5000000000000003E-2</v>
      </c>
      <c r="F25" s="7">
        <v>3.5000000000000003E-2</v>
      </c>
      <c r="G25" s="7">
        <v>3.5000000000000003E-2</v>
      </c>
      <c r="H25" s="3" t="s">
        <v>167</v>
      </c>
    </row>
    <row r="26" spans="1:16" x14ac:dyDescent="0.25">
      <c r="A26" s="3" t="s">
        <v>65</v>
      </c>
      <c r="B26" s="3" t="s">
        <v>85</v>
      </c>
      <c r="C26" s="3" t="s">
        <v>90</v>
      </c>
      <c r="D26" s="7">
        <v>3.5000000000000003E-2</v>
      </c>
      <c r="E26" s="7">
        <v>3.5000000000000003E-2</v>
      </c>
      <c r="F26" s="7">
        <v>3.5000000000000003E-2</v>
      </c>
      <c r="G26" s="7">
        <v>3.5000000000000003E-2</v>
      </c>
      <c r="H26" s="3" t="s">
        <v>167</v>
      </c>
    </row>
    <row r="27" spans="1:16" x14ac:dyDescent="0.25">
      <c r="A27" s="3" t="s">
        <v>65</v>
      </c>
      <c r="B27" s="3" t="s">
        <v>85</v>
      </c>
      <c r="C27" s="32" t="s">
        <v>89</v>
      </c>
      <c r="D27" s="7">
        <v>3.5000000000000003E-2</v>
      </c>
      <c r="E27" s="7">
        <v>3.5000000000000003E-2</v>
      </c>
      <c r="F27" s="7">
        <v>3.5000000000000003E-2</v>
      </c>
      <c r="G27" s="7">
        <v>3.5000000000000003E-2</v>
      </c>
      <c r="H27" s="3" t="s">
        <v>167</v>
      </c>
    </row>
    <row r="28" spans="1:16" x14ac:dyDescent="0.25">
      <c r="A28" s="3" t="s">
        <v>65</v>
      </c>
      <c r="B28" s="3" t="s">
        <v>85</v>
      </c>
      <c r="C28" s="3" t="s">
        <v>88</v>
      </c>
      <c r="D28" s="7">
        <v>3.5000000000000003E-2</v>
      </c>
      <c r="E28" s="7">
        <v>3.5000000000000003E-2</v>
      </c>
      <c r="F28" s="7">
        <v>3.5000000000000003E-2</v>
      </c>
      <c r="G28" s="7">
        <v>3.5000000000000003E-2</v>
      </c>
      <c r="H28" s="3" t="s">
        <v>167</v>
      </c>
    </row>
    <row r="29" spans="1:16" x14ac:dyDescent="0.25">
      <c r="A29" s="3" t="s">
        <v>66</v>
      </c>
      <c r="B29" s="3" t="s">
        <v>81</v>
      </c>
      <c r="C29" s="3" t="s">
        <v>82</v>
      </c>
      <c r="D29" s="7">
        <v>4.4999999999999998E-2</v>
      </c>
      <c r="E29" s="7">
        <v>4.4999999999999998E-2</v>
      </c>
      <c r="F29" s="7">
        <v>4.4999999999999998E-2</v>
      </c>
      <c r="G29" s="7">
        <v>4.4999999999999998E-2</v>
      </c>
      <c r="H29" s="3" t="s">
        <v>166</v>
      </c>
    </row>
    <row r="30" spans="1:16" x14ac:dyDescent="0.25">
      <c r="A30" s="3" t="s">
        <v>66</v>
      </c>
      <c r="B30" s="3" t="s">
        <v>84</v>
      </c>
      <c r="C30" s="3" t="s">
        <v>82</v>
      </c>
      <c r="D30" s="7">
        <v>0.06</v>
      </c>
      <c r="E30" s="7">
        <v>0.06</v>
      </c>
      <c r="F30" s="7">
        <v>0.06</v>
      </c>
      <c r="G30" s="7">
        <v>0.06</v>
      </c>
      <c r="H30" s="3" t="s">
        <v>166</v>
      </c>
    </row>
    <row r="31" spans="1:16" x14ac:dyDescent="0.25">
      <c r="A31" s="3" t="s">
        <v>66</v>
      </c>
      <c r="B31" s="3" t="s">
        <v>85</v>
      </c>
      <c r="C31" s="3" t="s">
        <v>86</v>
      </c>
      <c r="D31" s="7">
        <v>3.5000000000000003E-2</v>
      </c>
      <c r="E31" s="7">
        <v>3.5000000000000003E-2</v>
      </c>
      <c r="F31" s="7">
        <v>3.5000000000000003E-2</v>
      </c>
      <c r="G31" s="7">
        <v>3.5000000000000003E-2</v>
      </c>
      <c r="H31" s="3" t="s">
        <v>167</v>
      </c>
    </row>
    <row r="32" spans="1:16" x14ac:dyDescent="0.25">
      <c r="A32" s="3" t="s">
        <v>66</v>
      </c>
      <c r="B32" s="3" t="s">
        <v>85</v>
      </c>
      <c r="C32" s="32" t="s">
        <v>89</v>
      </c>
      <c r="D32" s="7">
        <v>3.5000000000000003E-2</v>
      </c>
      <c r="E32" s="7">
        <v>3.5000000000000003E-2</v>
      </c>
      <c r="F32" s="7">
        <v>3.5000000000000003E-2</v>
      </c>
      <c r="G32" s="7">
        <v>3.5000000000000003E-2</v>
      </c>
      <c r="H32" s="3" t="s">
        <v>167</v>
      </c>
    </row>
    <row r="33" spans="1:8" x14ac:dyDescent="0.25">
      <c r="A33" s="6" t="s">
        <v>58</v>
      </c>
      <c r="B33" s="6" t="s">
        <v>85</v>
      </c>
      <c r="C33" s="3" t="s">
        <v>90</v>
      </c>
      <c r="D33" s="7">
        <v>3.5000000000000003E-2</v>
      </c>
      <c r="E33" s="7">
        <v>3.5000000000000003E-2</v>
      </c>
      <c r="F33" s="7">
        <v>3.5000000000000003E-2</v>
      </c>
      <c r="G33" s="7">
        <v>3.5000000000000003E-2</v>
      </c>
      <c r="H33" s="3" t="s">
        <v>167</v>
      </c>
    </row>
    <row r="34" spans="1:8" x14ac:dyDescent="0.25">
      <c r="A34" s="6" t="s">
        <v>58</v>
      </c>
      <c r="B34" s="6" t="s">
        <v>85</v>
      </c>
      <c r="C34" s="3" t="s">
        <v>91</v>
      </c>
      <c r="D34" s="7">
        <v>3.5000000000000003E-2</v>
      </c>
      <c r="E34" s="7">
        <v>3.5000000000000003E-2</v>
      </c>
      <c r="F34" s="7">
        <v>3.5000000000000003E-2</v>
      </c>
      <c r="G34" s="7">
        <v>3.5000000000000003E-2</v>
      </c>
      <c r="H34" s="3" t="s">
        <v>167</v>
      </c>
    </row>
    <row r="35" spans="1:8" x14ac:dyDescent="0.25">
      <c r="A35" s="6" t="s">
        <v>58</v>
      </c>
      <c r="B35" s="6" t="s">
        <v>85</v>
      </c>
      <c r="C35" s="3" t="s">
        <v>93</v>
      </c>
      <c r="D35" s="7">
        <v>3.5000000000000003E-2</v>
      </c>
      <c r="E35" s="7">
        <v>3.5000000000000003E-2</v>
      </c>
      <c r="F35" s="7">
        <v>3.5000000000000003E-2</v>
      </c>
      <c r="G35" s="7">
        <v>3.5000000000000003E-2</v>
      </c>
      <c r="H35" s="3" t="s">
        <v>167</v>
      </c>
    </row>
    <row r="36" spans="1:8" x14ac:dyDescent="0.25">
      <c r="A36" s="6" t="s">
        <v>58</v>
      </c>
      <c r="B36" s="6" t="s">
        <v>85</v>
      </c>
      <c r="C36" s="3" t="s">
        <v>94</v>
      </c>
      <c r="D36" s="7">
        <v>3.5000000000000003E-2</v>
      </c>
      <c r="E36" s="7">
        <v>3.5000000000000003E-2</v>
      </c>
      <c r="F36" s="7">
        <v>3.5000000000000003E-2</v>
      </c>
      <c r="G36" s="7">
        <v>3.5000000000000003E-2</v>
      </c>
      <c r="H36" s="3" t="s">
        <v>167</v>
      </c>
    </row>
    <row r="37" spans="1:8" x14ac:dyDescent="0.25">
      <c r="A37" s="6" t="s">
        <v>58</v>
      </c>
      <c r="B37" s="6" t="s">
        <v>85</v>
      </c>
      <c r="C37" s="3" t="s">
        <v>95</v>
      </c>
      <c r="D37" s="7">
        <v>3.5000000000000003E-2</v>
      </c>
      <c r="E37" s="7">
        <v>3.5000000000000003E-2</v>
      </c>
      <c r="F37" s="7">
        <v>3.5000000000000003E-2</v>
      </c>
      <c r="G37" s="7">
        <v>3.5000000000000003E-2</v>
      </c>
      <c r="H37" s="3" t="s">
        <v>167</v>
      </c>
    </row>
  </sheetData>
  <phoneticPr fontId="5" type="noConversion"/>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16"/>
  <sheetViews>
    <sheetView workbookViewId="0">
      <selection activeCell="B8" sqref="B8"/>
    </sheetView>
  </sheetViews>
  <sheetFormatPr defaultColWidth="8.7109375" defaultRowHeight="15" x14ac:dyDescent="0.25"/>
  <cols>
    <col min="1" max="1" width="73" style="3" bestFit="1" customWidth="1"/>
    <col min="2" max="2" width="23.140625" style="3" customWidth="1"/>
    <col min="3" max="3" width="16.5703125" style="3" bestFit="1" customWidth="1"/>
    <col min="4" max="4" width="9" style="3" bestFit="1" customWidth="1"/>
    <col min="5" max="6" width="14.7109375" style="3" bestFit="1" customWidth="1"/>
    <col min="7" max="8" width="8.7109375" style="3"/>
    <col min="9" max="9" width="17" style="3" bestFit="1" customWidth="1"/>
    <col min="10" max="10" width="17.42578125" style="3" bestFit="1" customWidth="1"/>
    <col min="11" max="11" width="12.7109375" style="3" bestFit="1" customWidth="1"/>
    <col min="12" max="16384" width="8.7109375" style="3"/>
  </cols>
  <sheetData>
    <row r="1" spans="1:6" x14ac:dyDescent="0.25">
      <c r="A1" s="1" t="s">
        <v>26</v>
      </c>
      <c r="B1" s="2"/>
      <c r="E1" s="68"/>
      <c r="F1" s="68"/>
    </row>
    <row r="2" spans="1:6" ht="25.5" x14ac:dyDescent="0.25">
      <c r="A2" s="42" t="s">
        <v>27</v>
      </c>
      <c r="B2" s="43" t="s">
        <v>28</v>
      </c>
      <c r="C2" s="44" t="s">
        <v>29</v>
      </c>
    </row>
    <row r="3" spans="1:6" x14ac:dyDescent="0.25">
      <c r="A3" s="69" t="s">
        <v>30</v>
      </c>
      <c r="B3" s="11" t="s">
        <v>31</v>
      </c>
      <c r="C3" s="71">
        <v>2022</v>
      </c>
    </row>
    <row r="4" spans="1:6" x14ac:dyDescent="0.25">
      <c r="A4" s="70"/>
      <c r="B4" s="12" t="s">
        <v>32</v>
      </c>
      <c r="C4" s="72"/>
    </row>
    <row r="5" spans="1:6" x14ac:dyDescent="0.25">
      <c r="A5" s="13" t="s">
        <v>30</v>
      </c>
      <c r="B5" s="15" t="s">
        <v>33</v>
      </c>
      <c r="C5" s="14">
        <v>2021</v>
      </c>
      <c r="E5" s="19"/>
    </row>
    <row r="6" spans="1:6" x14ac:dyDescent="0.25">
      <c r="A6" s="36" t="s">
        <v>34</v>
      </c>
      <c r="B6" s="37" t="s">
        <v>35</v>
      </c>
      <c r="C6" s="41">
        <v>2022</v>
      </c>
    </row>
    <row r="7" spans="1:6" x14ac:dyDescent="0.25">
      <c r="A7" s="39" t="s">
        <v>36</v>
      </c>
      <c r="B7" s="15" t="s">
        <v>37</v>
      </c>
      <c r="C7" s="14">
        <v>2021</v>
      </c>
    </row>
    <row r="8" spans="1:6" x14ac:dyDescent="0.25">
      <c r="A8" s="40" t="s">
        <v>38</v>
      </c>
      <c r="B8" s="37" t="s">
        <v>39</v>
      </c>
      <c r="C8" s="41">
        <v>2023</v>
      </c>
    </row>
    <row r="9" spans="1:6" x14ac:dyDescent="0.25">
      <c r="A9" s="38" t="s">
        <v>40</v>
      </c>
      <c r="B9" s="15" t="s">
        <v>41</v>
      </c>
      <c r="C9" s="14">
        <v>2022</v>
      </c>
    </row>
    <row r="10" spans="1:6" x14ac:dyDescent="0.25">
      <c r="A10" s="40" t="s">
        <v>42</v>
      </c>
      <c r="B10" s="37" t="s">
        <v>43</v>
      </c>
      <c r="C10" s="41">
        <v>2021</v>
      </c>
    </row>
    <row r="11" spans="1:6" x14ac:dyDescent="0.25">
      <c r="A11" s="38" t="s">
        <v>44</v>
      </c>
      <c r="B11" s="15" t="s">
        <v>45</v>
      </c>
      <c r="C11" s="14">
        <v>2020</v>
      </c>
    </row>
    <row r="12" spans="1:6" x14ac:dyDescent="0.25">
      <c r="A12" s="40" t="s">
        <v>46</v>
      </c>
      <c r="B12" s="37" t="s">
        <v>47</v>
      </c>
      <c r="C12" s="41">
        <v>2022</v>
      </c>
    </row>
    <row r="13" spans="1:6" x14ac:dyDescent="0.25">
      <c r="A13" s="38" t="s">
        <v>48</v>
      </c>
      <c r="B13" s="15" t="s">
        <v>49</v>
      </c>
      <c r="C13" s="14">
        <v>2022</v>
      </c>
    </row>
    <row r="14" spans="1:6" x14ac:dyDescent="0.25">
      <c r="A14" s="40" t="s">
        <v>50</v>
      </c>
      <c r="B14" s="37" t="s">
        <v>51</v>
      </c>
      <c r="C14" s="41">
        <v>2023</v>
      </c>
    </row>
    <row r="15" spans="1:6" x14ac:dyDescent="0.25">
      <c r="A15" s="38" t="s">
        <v>52</v>
      </c>
      <c r="B15" s="15" t="s">
        <v>53</v>
      </c>
      <c r="C15" s="14">
        <v>2023</v>
      </c>
    </row>
    <row r="16" spans="1:6" x14ac:dyDescent="0.25">
      <c r="A16" s="40" t="s">
        <v>54</v>
      </c>
      <c r="B16" s="37" t="s">
        <v>55</v>
      </c>
      <c r="C16" s="41">
        <v>2023</v>
      </c>
    </row>
  </sheetData>
  <mergeCells count="3">
    <mergeCell ref="E1:F1"/>
    <mergeCell ref="A3:A4"/>
    <mergeCell ref="C3:C4"/>
  </mergeCells>
  <hyperlinks>
    <hyperlink ref="B3" r:id="rId1" display="https://economie.fgov.be/sites/default/files/Files/Energy/CRM-Nota-Raming-verloren-belasting-Belgisch-grondgebied-VoLL-02062022.pdf" xr:uid="{42CAAFE4-FC88-44A2-9DC4-805B75145D78}"/>
    <hyperlink ref="B4" r:id="rId2" display="https://economie.fgov.be/sites/default/files/Files/Energy/CRM-Note-Cout-d-un-nouvel-entrant-CONE-BE-10062022-SIGNED.pdf" xr:uid="{BE87A677-5ECA-4C41-A517-79A12590BFEF}"/>
    <hyperlink ref="B6" r:id="rId3" display="https://www.mpo.cz/assets/en/energy/electricity/2023/5/91737_ceps-maf-2022-eng.pdf" xr:uid="{A6835EC0-11E7-4447-B2EA-06A7081D9F59}"/>
    <hyperlink ref="B7" r:id="rId4" display="https://www.bmwk.de/Redaktion/DE/Downloads/V/vorschlag-der-regulierungsbehoerden-zum-zuverlaessigkeitsstandard.pdf?__blob=publicationFile&amp;v=4" xr:uid="{DBF8D5C0-4275-4616-A289-AA0CB56284FC}"/>
    <hyperlink ref="B9" r:id="rId5" display="https://services-rte.fr/files/live/sites/services-rte/files/pdf/MECAPA/Critere_Securite_Proposition_De_Mise_A_Jour_2022 vfinal.pdf" xr:uid="{DD0AF28F-036B-4B5C-BC84-45EB24F55123}"/>
    <hyperlink ref="B11" r:id="rId6" display="https://download.terna.it/terna/proposta_standard_adeguatezza_sistema_8d9277fde7d3b7b.pdf" xr:uid="{E26AEA84-8B3A-4E3E-B513-09FD566A1F09}"/>
    <hyperlink ref="B12" r:id="rId7" display="https://www.acm.nl/nl/publicaties/acm-stelt-de-value-lost-load-voll-vast" xr:uid="{C732E185-93D1-42B4-A223-B01BD1A3E4E0}"/>
    <hyperlink ref="B13" r:id="rId8" display="https://www.eles.si/Portals/0/Documents/SLO/razvoj_in_vzdrzevanje/Standard_zanesljivosti_CONE_VolL_in_RS.pdf" xr:uid="{8E2CE29E-EC35-4296-93B3-4E9135F5B16A}"/>
    <hyperlink ref="B10" r:id="rId9" xr:uid="{6E9EB267-4B4C-4F8E-960B-E17EFC2FA39C}"/>
    <hyperlink ref="B15" r:id="rId10" xr:uid="{BDCDA9F7-91E7-4F89-A250-E325E6FACE06}"/>
    <hyperlink ref="B16" r:id="rId11" xr:uid="{1C3AE8BB-8AC4-4B81-9F0F-E623E159C556}"/>
    <hyperlink ref="B8" r:id="rId12" xr:uid="{37ADBC54-D29D-4E20-AD0F-1D33A747C22D}"/>
    <hyperlink ref="B5" r:id="rId13" xr:uid="{06AC90E0-40FE-4FB1-9873-51A6B2729377}"/>
    <hyperlink ref="B14" r:id="rId14" xr:uid="{18D0BDB4-8A4D-44E3-86C8-E61F0EC3E65C}"/>
  </hyperlinks>
  <pageMargins left="0.7" right="0.7" top="0.75" bottom="0.75" header="0.3" footer="0.3"/>
  <pageSetup paperSize="9" orientation="portrait" r:id="rId15"/>
  <headerFooter>
    <oddFooter>&amp;C_x000D_&amp;1#&amp;"Calibri"&amp;10&amp;K000000 ISC - Uso INTERNO / 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B4F41-D60C-4B36-AA4B-BD1B79F57D82}">
  <sheetPr codeName="Sheet4"/>
  <dimension ref="A1:H51"/>
  <sheetViews>
    <sheetView tabSelected="1" workbookViewId="0">
      <pane ySplit="1" topLeftCell="A2" activePane="bottomLeft" state="frozen"/>
      <selection pane="bottomLeft" activeCell="I1" sqref="I1:I1048576"/>
    </sheetView>
  </sheetViews>
  <sheetFormatPr defaultColWidth="8.7109375" defaultRowHeight="15" x14ac:dyDescent="0.25"/>
  <cols>
    <col min="1" max="1" width="8.28515625" style="3" customWidth="1"/>
    <col min="2" max="2" width="22.5703125" style="3" customWidth="1"/>
    <col min="3" max="3" width="26.28515625" style="3" bestFit="1" customWidth="1"/>
    <col min="4" max="7" width="15.5703125" style="3" customWidth="1"/>
    <col min="8" max="8" width="22.5703125" style="3" customWidth="1"/>
    <col min="9" max="9" width="21.28515625" style="3" customWidth="1"/>
    <col min="10" max="16384" width="8.7109375" style="3"/>
  </cols>
  <sheetData>
    <row r="1" spans="1:8" s="5" customFormat="1" x14ac:dyDescent="0.25">
      <c r="A1" s="3" t="s">
        <v>56</v>
      </c>
      <c r="B1" s="3" t="s">
        <v>75</v>
      </c>
      <c r="C1" s="3" t="s">
        <v>76</v>
      </c>
      <c r="D1" s="4" t="s">
        <v>77</v>
      </c>
      <c r="E1" s="4" t="s">
        <v>78</v>
      </c>
      <c r="F1" s="4" t="s">
        <v>79</v>
      </c>
      <c r="G1" s="4" t="s">
        <v>80</v>
      </c>
      <c r="H1" s="4" t="s">
        <v>57</v>
      </c>
    </row>
    <row r="2" spans="1:8" x14ac:dyDescent="0.25">
      <c r="A2" s="3" t="s">
        <v>58</v>
      </c>
      <c r="B2" t="s">
        <v>81</v>
      </c>
      <c r="C2" t="s">
        <v>82</v>
      </c>
      <c r="D2" s="62">
        <v>870</v>
      </c>
      <c r="E2" s="62">
        <v>870</v>
      </c>
      <c r="F2" s="62">
        <v>870</v>
      </c>
      <c r="G2" s="62">
        <v>870</v>
      </c>
      <c r="H2" s="22" t="s">
        <v>83</v>
      </c>
    </row>
    <row r="3" spans="1:8" x14ac:dyDescent="0.25">
      <c r="A3" s="3" t="s">
        <v>58</v>
      </c>
      <c r="B3" s="3" t="s">
        <v>84</v>
      </c>
      <c r="C3" s="3" t="s">
        <v>82</v>
      </c>
      <c r="D3" s="62">
        <v>680</v>
      </c>
      <c r="E3" s="62">
        <v>680</v>
      </c>
      <c r="F3" s="62">
        <v>680</v>
      </c>
      <c r="G3" s="62">
        <v>680</v>
      </c>
      <c r="H3" s="22" t="s">
        <v>83</v>
      </c>
    </row>
    <row r="4" spans="1:8" x14ac:dyDescent="0.25">
      <c r="A4" s="3" t="s">
        <v>58</v>
      </c>
      <c r="B4" s="3" t="s">
        <v>85</v>
      </c>
      <c r="C4" s="3" t="s">
        <v>86</v>
      </c>
      <c r="D4" s="9">
        <v>0</v>
      </c>
      <c r="E4" s="9">
        <v>0</v>
      </c>
      <c r="F4" s="9">
        <v>0</v>
      </c>
      <c r="G4" s="9">
        <v>0</v>
      </c>
      <c r="H4" s="3" t="s">
        <v>87</v>
      </c>
    </row>
    <row r="5" spans="1:8" x14ac:dyDescent="0.25">
      <c r="A5" s="3" t="s">
        <v>59</v>
      </c>
      <c r="B5" s="3" t="s">
        <v>81</v>
      </c>
      <c r="C5" t="s">
        <v>82</v>
      </c>
      <c r="D5" s="62">
        <v>1070</v>
      </c>
      <c r="E5" s="62">
        <v>1070</v>
      </c>
      <c r="F5" s="62">
        <v>1070</v>
      </c>
      <c r="G5" s="62">
        <v>1070</v>
      </c>
    </row>
    <row r="6" spans="1:8" x14ac:dyDescent="0.25">
      <c r="A6" s="3" t="s">
        <v>59</v>
      </c>
      <c r="B6" s="3" t="s">
        <v>84</v>
      </c>
      <c r="C6" s="3" t="s">
        <v>82</v>
      </c>
      <c r="D6" s="62">
        <v>750</v>
      </c>
      <c r="E6" s="62">
        <v>750</v>
      </c>
      <c r="F6" s="62">
        <v>750</v>
      </c>
      <c r="G6" s="62">
        <v>750</v>
      </c>
    </row>
    <row r="7" spans="1:8" x14ac:dyDescent="0.25">
      <c r="A7" s="3" t="s">
        <v>59</v>
      </c>
      <c r="B7" s="3" t="s">
        <v>85</v>
      </c>
      <c r="C7" s="3" t="s">
        <v>86</v>
      </c>
      <c r="D7" s="63">
        <v>50</v>
      </c>
      <c r="E7" s="63">
        <v>50</v>
      </c>
      <c r="F7" s="63">
        <v>50</v>
      </c>
      <c r="G7" s="63">
        <v>50</v>
      </c>
    </row>
    <row r="8" spans="1:8" x14ac:dyDescent="0.25">
      <c r="A8" s="3" t="s">
        <v>60</v>
      </c>
      <c r="B8" s="3" t="s">
        <v>85</v>
      </c>
      <c r="C8" t="s">
        <v>86</v>
      </c>
      <c r="D8" s="48">
        <f t="shared" ref="D8:G8" si="0">0.55*1.063610459*1.026002679</f>
        <v>0.6001969491905309</v>
      </c>
      <c r="E8" s="48">
        <f t="shared" si="0"/>
        <v>0.6001969491905309</v>
      </c>
      <c r="F8" s="48">
        <f t="shared" si="0"/>
        <v>0.6001969491905309</v>
      </c>
      <c r="G8" s="48">
        <f t="shared" si="0"/>
        <v>0.6001969491905309</v>
      </c>
    </row>
    <row r="9" spans="1:8" x14ac:dyDescent="0.25">
      <c r="A9" s="3" t="s">
        <v>60</v>
      </c>
      <c r="B9" s="3" t="s">
        <v>85</v>
      </c>
      <c r="C9" s="3" t="s">
        <v>88</v>
      </c>
      <c r="D9" s="47">
        <f t="shared" ref="D9:G9" si="1">60*1.063610459*1.026002679</f>
        <v>65.476030820785184</v>
      </c>
      <c r="E9" s="47">
        <f t="shared" si="1"/>
        <v>65.476030820785184</v>
      </c>
      <c r="F9" s="47">
        <f t="shared" si="1"/>
        <v>65.476030820785184</v>
      </c>
      <c r="G9" s="47">
        <f t="shared" si="1"/>
        <v>65.476030820785184</v>
      </c>
    </row>
    <row r="10" spans="1:8" x14ac:dyDescent="0.25">
      <c r="A10" s="3" t="s">
        <v>60</v>
      </c>
      <c r="B10" s="3" t="s">
        <v>84</v>
      </c>
      <c r="C10" s="3" t="s">
        <v>82</v>
      </c>
      <c r="D10" s="29">
        <f t="shared" ref="D10:G10" si="2">400*1.161328697*1.026002679</f>
        <v>476.6105417286318</v>
      </c>
      <c r="E10" s="29">
        <f t="shared" si="2"/>
        <v>476.6105417286318</v>
      </c>
      <c r="F10" s="29">
        <f t="shared" si="2"/>
        <v>476.6105417286318</v>
      </c>
      <c r="G10" s="29">
        <f t="shared" si="2"/>
        <v>476.6105417286318</v>
      </c>
      <c r="H10" s="6"/>
    </row>
    <row r="11" spans="1:8" x14ac:dyDescent="0.25">
      <c r="A11" s="6" t="s">
        <v>61</v>
      </c>
      <c r="B11" s="3" t="s">
        <v>81</v>
      </c>
      <c r="C11" s="6" t="s">
        <v>82</v>
      </c>
      <c r="D11" s="49">
        <v>1112.080199757384</v>
      </c>
      <c r="E11" s="49">
        <v>1112.080199757384</v>
      </c>
      <c r="F11" s="49">
        <v>1112.080199757384</v>
      </c>
      <c r="G11" s="49">
        <v>1112.080199757384</v>
      </c>
      <c r="H11" s="6"/>
    </row>
    <row r="12" spans="1:8" x14ac:dyDescent="0.25">
      <c r="A12" s="3" t="s">
        <v>61</v>
      </c>
      <c r="B12" s="3" t="s">
        <v>84</v>
      </c>
      <c r="C12" t="s">
        <v>82</v>
      </c>
      <c r="D12" s="50">
        <v>573.7322848748322</v>
      </c>
      <c r="E12" s="50">
        <v>573.7322848748322</v>
      </c>
      <c r="F12" s="50">
        <v>573.7322848748322</v>
      </c>
      <c r="G12" s="50">
        <v>573.7322848748322</v>
      </c>
    </row>
    <row r="13" spans="1:8" x14ac:dyDescent="0.25">
      <c r="A13" s="3" t="s">
        <v>62</v>
      </c>
      <c r="B13" s="3" t="s">
        <v>84</v>
      </c>
      <c r="C13" s="3" t="s">
        <v>82</v>
      </c>
      <c r="D13" s="47">
        <f t="shared" ref="D13:G13" si="3">470*1.063610459*1.026002679</f>
        <v>512.89557476281732</v>
      </c>
      <c r="E13" s="47">
        <f t="shared" si="3"/>
        <v>512.89557476281732</v>
      </c>
      <c r="F13" s="47">
        <f t="shared" si="3"/>
        <v>512.89557476281732</v>
      </c>
      <c r="G13" s="47">
        <f t="shared" si="3"/>
        <v>512.89557476281732</v>
      </c>
    </row>
    <row r="14" spans="1:8" x14ac:dyDescent="0.25">
      <c r="A14" s="3" t="s">
        <v>62</v>
      </c>
      <c r="B14" s="3" t="s">
        <v>85</v>
      </c>
      <c r="C14" s="3" t="s">
        <v>89</v>
      </c>
      <c r="D14" s="47">
        <f t="shared" ref="D14:G14" si="4">70*1.063610459*1.026002679</f>
        <v>76.38870262424939</v>
      </c>
      <c r="E14" s="47">
        <f t="shared" si="4"/>
        <v>76.38870262424939</v>
      </c>
      <c r="F14" s="47">
        <f t="shared" si="4"/>
        <v>76.38870262424939</v>
      </c>
      <c r="G14" s="47">
        <f t="shared" si="4"/>
        <v>76.38870262424939</v>
      </c>
    </row>
    <row r="15" spans="1:8" x14ac:dyDescent="0.25">
      <c r="A15" s="3" t="s">
        <v>62</v>
      </c>
      <c r="B15" s="3" t="s">
        <v>85</v>
      </c>
      <c r="C15" t="s">
        <v>88</v>
      </c>
      <c r="D15" s="48">
        <f t="shared" ref="D15:G15" si="5">38*1.063610459*1.026002679</f>
        <v>41.468152853163943</v>
      </c>
      <c r="E15" s="48">
        <f t="shared" si="5"/>
        <v>41.468152853163943</v>
      </c>
      <c r="F15" s="48">
        <f t="shared" si="5"/>
        <v>41.468152853163943</v>
      </c>
      <c r="G15" s="48">
        <f t="shared" si="5"/>
        <v>41.468152853163943</v>
      </c>
    </row>
    <row r="16" spans="1:8" x14ac:dyDescent="0.25">
      <c r="A16" s="3" t="s">
        <v>63</v>
      </c>
      <c r="B16" s="3" t="s">
        <v>81</v>
      </c>
      <c r="C16" s="3" t="s">
        <v>82</v>
      </c>
      <c r="D16" s="30">
        <f t="shared" ref="D16:G16" si="6">450*1.161328697*1.026002679</f>
        <v>536.18685944471076</v>
      </c>
      <c r="E16" s="30">
        <f t="shared" si="6"/>
        <v>536.18685944471076</v>
      </c>
      <c r="F16" s="30">
        <f t="shared" si="6"/>
        <v>536.18685944471076</v>
      </c>
      <c r="G16" s="30">
        <f t="shared" si="6"/>
        <v>536.18685944471076</v>
      </c>
    </row>
    <row r="17" spans="1:8" x14ac:dyDescent="0.25">
      <c r="A17" s="3" t="s">
        <v>63</v>
      </c>
      <c r="B17" s="3" t="s">
        <v>84</v>
      </c>
      <c r="C17" t="s">
        <v>82</v>
      </c>
      <c r="D17" s="31">
        <f t="shared" ref="D17:G17" si="7">350*1.161328697*1.026002679</f>
        <v>417.03422401255284</v>
      </c>
      <c r="E17" s="31">
        <f t="shared" si="7"/>
        <v>417.03422401255284</v>
      </c>
      <c r="F17" s="31">
        <f t="shared" si="7"/>
        <v>417.03422401255284</v>
      </c>
      <c r="G17" s="31">
        <f t="shared" si="7"/>
        <v>417.03422401255284</v>
      </c>
    </row>
    <row r="18" spans="1:8" x14ac:dyDescent="0.25">
      <c r="A18" s="3" t="s">
        <v>63</v>
      </c>
      <c r="B18" s="3" t="s">
        <v>85</v>
      </c>
      <c r="C18" t="s">
        <v>89</v>
      </c>
      <c r="D18" s="31">
        <f t="shared" ref="D18:G18" si="8">70*1.161328697*1.026002679</f>
        <v>83.406844802510562</v>
      </c>
      <c r="E18" s="31">
        <f t="shared" si="8"/>
        <v>83.406844802510562</v>
      </c>
      <c r="F18" s="31">
        <f t="shared" si="8"/>
        <v>83.406844802510562</v>
      </c>
      <c r="G18" s="31">
        <f t="shared" si="8"/>
        <v>83.406844802510562</v>
      </c>
    </row>
    <row r="19" spans="1:8" x14ac:dyDescent="0.25">
      <c r="A19" s="3" t="s">
        <v>63</v>
      </c>
      <c r="B19" s="3" t="s">
        <v>85</v>
      </c>
      <c r="C19" s="3" t="s">
        <v>88</v>
      </c>
      <c r="D19" s="30">
        <f t="shared" ref="D19:G19" si="9">38*1.161328697*1.026002679</f>
        <v>45.278001464220011</v>
      </c>
      <c r="E19" s="30">
        <f t="shared" si="9"/>
        <v>45.278001464220011</v>
      </c>
      <c r="F19" s="30">
        <f t="shared" si="9"/>
        <v>45.278001464220011</v>
      </c>
      <c r="G19" s="30">
        <f t="shared" si="9"/>
        <v>45.278001464220011</v>
      </c>
    </row>
    <row r="20" spans="1:8" x14ac:dyDescent="0.25">
      <c r="A20" s="3" t="s">
        <v>63</v>
      </c>
      <c r="B20" s="3" t="s">
        <v>85</v>
      </c>
      <c r="C20" t="s">
        <v>86</v>
      </c>
      <c r="D20" s="31">
        <f t="shared" ref="D20:G22" si="10">25*1.161328697*1.026002679</f>
        <v>29.788158858039488</v>
      </c>
      <c r="E20" s="31">
        <f t="shared" si="10"/>
        <v>29.788158858039488</v>
      </c>
      <c r="F20" s="31">
        <f t="shared" si="10"/>
        <v>29.788158858039488</v>
      </c>
      <c r="G20" s="31">
        <f t="shared" si="10"/>
        <v>29.788158858039488</v>
      </c>
    </row>
    <row r="21" spans="1:8" x14ac:dyDescent="0.25">
      <c r="A21" s="3" t="s">
        <v>63</v>
      </c>
      <c r="B21" s="3" t="s">
        <v>85</v>
      </c>
      <c r="C21" s="3" t="s">
        <v>90</v>
      </c>
      <c r="D21" s="30">
        <f t="shared" si="10"/>
        <v>29.788158858039488</v>
      </c>
      <c r="E21" s="30">
        <f t="shared" si="10"/>
        <v>29.788158858039488</v>
      </c>
      <c r="F21" s="30">
        <f t="shared" si="10"/>
        <v>29.788158858039488</v>
      </c>
      <c r="G21" s="30">
        <f t="shared" si="10"/>
        <v>29.788158858039488</v>
      </c>
    </row>
    <row r="22" spans="1:8" x14ac:dyDescent="0.25">
      <c r="A22" s="3" t="s">
        <v>63</v>
      </c>
      <c r="B22" s="3" t="s">
        <v>85</v>
      </c>
      <c r="C22" t="s">
        <v>91</v>
      </c>
      <c r="D22" s="31">
        <f t="shared" si="10"/>
        <v>29.788158858039488</v>
      </c>
      <c r="E22" s="31">
        <f t="shared" si="10"/>
        <v>29.788158858039488</v>
      </c>
      <c r="F22" s="31">
        <f t="shared" si="10"/>
        <v>29.788158858039488</v>
      </c>
      <c r="G22" s="31">
        <f t="shared" si="10"/>
        <v>29.788158858039488</v>
      </c>
    </row>
    <row r="23" spans="1:8" x14ac:dyDescent="0.25">
      <c r="A23" s="6" t="s">
        <v>68</v>
      </c>
      <c r="B23" s="6" t="s">
        <v>81</v>
      </c>
      <c r="C23" s="6" t="s">
        <v>82</v>
      </c>
      <c r="D23" s="49">
        <v>1080.5767874986891</v>
      </c>
      <c r="E23" s="49">
        <v>1080.5767874986891</v>
      </c>
      <c r="F23" s="49">
        <v>1080.5767874986891</v>
      </c>
      <c r="G23" s="49">
        <v>1080.5767874986891</v>
      </c>
      <c r="H23" s="6"/>
    </row>
    <row r="24" spans="1:8" x14ac:dyDescent="0.25">
      <c r="A24" s="6" t="s">
        <v>68</v>
      </c>
      <c r="B24" s="3" t="s">
        <v>84</v>
      </c>
      <c r="C24" s="6" t="s">
        <v>82</v>
      </c>
      <c r="D24" s="50">
        <v>631.4</v>
      </c>
      <c r="E24" s="50">
        <v>631.4</v>
      </c>
      <c r="F24" s="50">
        <v>631.4</v>
      </c>
      <c r="G24" s="50">
        <v>631.4</v>
      </c>
      <c r="H24" s="6"/>
    </row>
    <row r="25" spans="1:8" x14ac:dyDescent="0.25">
      <c r="A25" s="3" t="s">
        <v>64</v>
      </c>
      <c r="B25" s="3" t="s">
        <v>81</v>
      </c>
      <c r="C25" s="3" t="s">
        <v>82</v>
      </c>
      <c r="D25" s="30">
        <f t="shared" ref="D25:G25" si="11">683*1.161328697*1.026002679</f>
        <v>813.81250000163868</v>
      </c>
      <c r="E25" s="30">
        <f t="shared" si="11"/>
        <v>813.81250000163868</v>
      </c>
      <c r="F25" s="30">
        <f t="shared" si="11"/>
        <v>813.81250000163868</v>
      </c>
      <c r="G25" s="30">
        <f t="shared" si="11"/>
        <v>813.81250000163868</v>
      </c>
    </row>
    <row r="26" spans="1:8" x14ac:dyDescent="0.25">
      <c r="A26" s="3" t="s">
        <v>64</v>
      </c>
      <c r="B26" s="3" t="s">
        <v>84</v>
      </c>
      <c r="C26" t="s">
        <v>82</v>
      </c>
      <c r="D26" s="31">
        <f t="shared" ref="D26:G26" si="12">525*1.161328697*1.026002679</f>
        <v>625.55133601882926</v>
      </c>
      <c r="E26" s="31">
        <f t="shared" si="12"/>
        <v>625.55133601882926</v>
      </c>
      <c r="F26" s="31">
        <f t="shared" si="12"/>
        <v>625.55133601882926</v>
      </c>
      <c r="G26" s="31">
        <f t="shared" si="12"/>
        <v>625.55133601882926</v>
      </c>
    </row>
    <row r="27" spans="1:8" x14ac:dyDescent="0.25">
      <c r="A27" s="3" t="s">
        <v>65</v>
      </c>
      <c r="B27" s="3" t="s">
        <v>85</v>
      </c>
      <c r="C27" t="s">
        <v>86</v>
      </c>
      <c r="D27" s="48">
        <f t="shared" ref="D27:G27" si="13">2.2*1.063610459*1.026002679</f>
        <v>2.4007877967621236</v>
      </c>
      <c r="E27" s="48">
        <f t="shared" si="13"/>
        <v>2.4007877967621236</v>
      </c>
      <c r="F27" s="48">
        <f t="shared" si="13"/>
        <v>2.4007877967621236</v>
      </c>
      <c r="G27" s="48">
        <f t="shared" si="13"/>
        <v>2.4007877967621236</v>
      </c>
    </row>
    <row r="28" spans="1:8" x14ac:dyDescent="0.25">
      <c r="A28" s="3" t="s">
        <v>65</v>
      </c>
      <c r="B28" s="3" t="s">
        <v>85</v>
      </c>
      <c r="C28" s="3" t="s">
        <v>90</v>
      </c>
      <c r="D28" s="49">
        <v>14.382505554222002</v>
      </c>
      <c r="E28" s="49">
        <v>14.382505554222002</v>
      </c>
      <c r="F28" s="49">
        <v>14.382505554222002</v>
      </c>
      <c r="G28" s="49">
        <v>14.382505554222002</v>
      </c>
    </row>
    <row r="29" spans="1:8" x14ac:dyDescent="0.25">
      <c r="A29" s="3" t="s">
        <v>65</v>
      </c>
      <c r="B29" s="3" t="s">
        <v>85</v>
      </c>
      <c r="C29" t="s">
        <v>89</v>
      </c>
      <c r="D29" s="50">
        <v>32.131325898243006</v>
      </c>
      <c r="E29" s="50">
        <v>32.131325898243006</v>
      </c>
      <c r="F29" s="50">
        <v>32.131325898243006</v>
      </c>
      <c r="G29" s="50">
        <v>32.131325898243006</v>
      </c>
    </row>
    <row r="30" spans="1:8" x14ac:dyDescent="0.25">
      <c r="A30" s="3" t="s">
        <v>65</v>
      </c>
      <c r="B30" s="3" t="s">
        <v>85</v>
      </c>
      <c r="C30" s="3" t="s">
        <v>88</v>
      </c>
      <c r="D30" s="49">
        <v>830.99855782390205</v>
      </c>
      <c r="E30" s="49">
        <v>830.99855782390205</v>
      </c>
      <c r="F30" s="49">
        <v>830.99855782390205</v>
      </c>
      <c r="G30" s="49">
        <v>830.99855782390205</v>
      </c>
    </row>
    <row r="31" spans="1:8" x14ac:dyDescent="0.25">
      <c r="A31" s="6" t="s">
        <v>92</v>
      </c>
      <c r="B31" s="6" t="s">
        <v>81</v>
      </c>
      <c r="C31" s="6" t="s">
        <v>82</v>
      </c>
      <c r="D31" s="50">
        <v>593.85342861323704</v>
      </c>
      <c r="E31" s="50">
        <v>593.85342861323704</v>
      </c>
      <c r="F31" s="50">
        <v>593.85342861323704</v>
      </c>
      <c r="G31" s="50">
        <v>593.85342861323704</v>
      </c>
      <c r="H31" s="6"/>
    </row>
    <row r="32" spans="1:8" x14ac:dyDescent="0.25">
      <c r="A32" s="6" t="s">
        <v>92</v>
      </c>
      <c r="B32" s="3" t="s">
        <v>84</v>
      </c>
      <c r="C32" s="6" t="s">
        <v>82</v>
      </c>
      <c r="D32" s="49">
        <v>546.61831727743504</v>
      </c>
      <c r="E32" s="49">
        <v>546.61831727743504</v>
      </c>
      <c r="F32" s="49">
        <v>546.61831727743504</v>
      </c>
      <c r="G32" s="49">
        <v>546.61831727743504</v>
      </c>
      <c r="H32" s="6"/>
    </row>
    <row r="33" spans="1:8" x14ac:dyDescent="0.25">
      <c r="A33" s="3" t="s">
        <v>66</v>
      </c>
      <c r="B33" s="3" t="s">
        <v>85</v>
      </c>
      <c r="C33" t="s">
        <v>86</v>
      </c>
      <c r="D33" s="31">
        <v>0</v>
      </c>
      <c r="E33" s="31">
        <v>0</v>
      </c>
      <c r="F33" s="31">
        <v>0</v>
      </c>
      <c r="G33" s="31">
        <v>0</v>
      </c>
    </row>
    <row r="34" spans="1:8" x14ac:dyDescent="0.25">
      <c r="A34" s="3" t="s">
        <v>66</v>
      </c>
      <c r="B34" s="3" t="s">
        <v>85</v>
      </c>
      <c r="C34" s="3" t="s">
        <v>89</v>
      </c>
      <c r="D34" s="49">
        <v>220.59057598500002</v>
      </c>
      <c r="E34" s="49">
        <v>220.59057598500002</v>
      </c>
      <c r="F34" s="49">
        <v>220.59057598500002</v>
      </c>
      <c r="G34" s="49">
        <v>220.59057598500002</v>
      </c>
    </row>
    <row r="35" spans="1:8" x14ac:dyDescent="0.25">
      <c r="A35" s="6" t="s">
        <v>58</v>
      </c>
      <c r="B35" s="6" t="s">
        <v>85</v>
      </c>
      <c r="C35" s="3" t="s">
        <v>90</v>
      </c>
      <c r="D35" s="30">
        <v>0</v>
      </c>
      <c r="E35" s="30">
        <v>0</v>
      </c>
      <c r="F35" s="30">
        <v>0</v>
      </c>
      <c r="G35" s="30">
        <v>0</v>
      </c>
      <c r="H35" s="6" t="s">
        <v>87</v>
      </c>
    </row>
    <row r="36" spans="1:8" x14ac:dyDescent="0.25">
      <c r="A36" s="6" t="s">
        <v>58</v>
      </c>
      <c r="B36" s="6" t="s">
        <v>85</v>
      </c>
      <c r="C36" s="3" t="s">
        <v>91</v>
      </c>
      <c r="D36" s="29">
        <v>0</v>
      </c>
      <c r="E36" s="29">
        <v>0</v>
      </c>
      <c r="F36" s="29">
        <v>0</v>
      </c>
      <c r="G36" s="29">
        <v>0</v>
      </c>
      <c r="H36" s="6" t="s">
        <v>87</v>
      </c>
    </row>
    <row r="37" spans="1:8" x14ac:dyDescent="0.25">
      <c r="A37" s="6" t="s">
        <v>58</v>
      </c>
      <c r="B37" s="6" t="s">
        <v>85</v>
      </c>
      <c r="C37" s="3" t="s">
        <v>93</v>
      </c>
      <c r="D37" s="30">
        <v>0</v>
      </c>
      <c r="E37" s="30">
        <v>0</v>
      </c>
      <c r="F37" s="30">
        <v>0</v>
      </c>
      <c r="G37" s="30">
        <v>0</v>
      </c>
      <c r="H37" s="6" t="s">
        <v>87</v>
      </c>
    </row>
    <row r="38" spans="1:8" x14ac:dyDescent="0.25">
      <c r="A38" s="6" t="s">
        <v>58</v>
      </c>
      <c r="B38" s="6" t="s">
        <v>85</v>
      </c>
      <c r="C38" s="3" t="s">
        <v>94</v>
      </c>
      <c r="D38" s="29">
        <v>0</v>
      </c>
      <c r="E38" s="29">
        <v>0</v>
      </c>
      <c r="F38" s="29">
        <v>0</v>
      </c>
      <c r="G38" s="29">
        <v>0</v>
      </c>
      <c r="H38" s="6" t="s">
        <v>87</v>
      </c>
    </row>
    <row r="39" spans="1:8" x14ac:dyDescent="0.25">
      <c r="A39" s="6" t="s">
        <v>58</v>
      </c>
      <c r="B39" s="6" t="s">
        <v>85</v>
      </c>
      <c r="C39" s="3" t="s">
        <v>95</v>
      </c>
      <c r="D39" s="30">
        <v>0</v>
      </c>
      <c r="E39" s="30">
        <v>0</v>
      </c>
      <c r="F39" s="30">
        <v>0</v>
      </c>
      <c r="G39" s="30">
        <v>0</v>
      </c>
      <c r="H39" s="6" t="s">
        <v>87</v>
      </c>
    </row>
    <row r="40" spans="1:8" x14ac:dyDescent="0.25">
      <c r="A40" s="3" t="s">
        <v>65</v>
      </c>
      <c r="B40" s="3" t="s">
        <v>81</v>
      </c>
      <c r="C40" s="3" t="s">
        <v>82</v>
      </c>
      <c r="D40" s="49">
        <v>730.71192596504704</v>
      </c>
      <c r="E40" s="49">
        <v>730.71192596504704</v>
      </c>
      <c r="F40" s="49">
        <v>730.71192596504704</v>
      </c>
      <c r="G40" s="49">
        <v>730.71192596504704</v>
      </c>
    </row>
    <row r="41" spans="1:8" x14ac:dyDescent="0.25">
      <c r="A41" s="3" t="s">
        <v>65</v>
      </c>
      <c r="B41" s="3" t="s">
        <v>84</v>
      </c>
      <c r="C41" t="s">
        <v>82</v>
      </c>
      <c r="D41" s="50">
        <v>183.43696697305202</v>
      </c>
      <c r="E41" s="50">
        <v>183.43696697305202</v>
      </c>
      <c r="F41" s="50">
        <v>183.43696697305202</v>
      </c>
      <c r="G41" s="50">
        <v>183.43696697305202</v>
      </c>
    </row>
    <row r="42" spans="1:8" x14ac:dyDescent="0.25">
      <c r="A42" s="3" t="s">
        <v>66</v>
      </c>
      <c r="B42" s="3" t="s">
        <v>81</v>
      </c>
      <c r="C42" t="s">
        <v>82</v>
      </c>
      <c r="D42" s="50">
        <v>1333.8034827000001</v>
      </c>
      <c r="E42" s="50">
        <v>1333.8034827000001</v>
      </c>
      <c r="F42" s="50">
        <v>1333.8034827000001</v>
      </c>
      <c r="G42" s="50">
        <v>1333.8034827000001</v>
      </c>
    </row>
    <row r="43" spans="1:8" x14ac:dyDescent="0.25">
      <c r="A43" s="3" t="s">
        <v>66</v>
      </c>
      <c r="B43" s="3" t="s">
        <v>84</v>
      </c>
      <c r="C43" s="3" t="s">
        <v>82</v>
      </c>
      <c r="D43" s="49">
        <v>615.60160740000003</v>
      </c>
      <c r="E43" s="49">
        <v>615.60160740000003</v>
      </c>
      <c r="F43" s="49">
        <v>615.60160740000003</v>
      </c>
      <c r="G43" s="49">
        <v>615.60160740000003</v>
      </c>
    </row>
    <row r="44" spans="1:8" x14ac:dyDescent="0.25">
      <c r="A44" s="24" t="s">
        <v>67</v>
      </c>
      <c r="B44" s="25" t="s">
        <v>85</v>
      </c>
      <c r="C44" s="25" t="s">
        <v>86</v>
      </c>
      <c r="D44" s="50">
        <v>0</v>
      </c>
      <c r="E44" s="50">
        <v>0</v>
      </c>
      <c r="F44" s="50">
        <v>0</v>
      </c>
      <c r="G44" s="50">
        <v>0</v>
      </c>
      <c r="H44" s="6" t="s">
        <v>96</v>
      </c>
    </row>
    <row r="45" spans="1:8" x14ac:dyDescent="0.25">
      <c r="A45" s="6" t="s">
        <v>72</v>
      </c>
      <c r="B45" s="6" t="s">
        <v>85</v>
      </c>
      <c r="C45" s="6" t="s">
        <v>86</v>
      </c>
      <c r="D45" s="18">
        <v>0</v>
      </c>
      <c r="E45" s="18">
        <v>0</v>
      </c>
      <c r="F45" s="18">
        <v>0</v>
      </c>
      <c r="G45" s="18">
        <v>0</v>
      </c>
      <c r="H45" s="6" t="s">
        <v>96</v>
      </c>
    </row>
    <row r="46" spans="1:8" x14ac:dyDescent="0.25">
      <c r="A46" s="6" t="s">
        <v>72</v>
      </c>
      <c r="B46" s="6" t="s">
        <v>85</v>
      </c>
      <c r="C46" s="6" t="s">
        <v>89</v>
      </c>
      <c r="D46" s="18">
        <v>0</v>
      </c>
      <c r="E46" s="18">
        <v>0</v>
      </c>
      <c r="F46" s="18">
        <v>0</v>
      </c>
      <c r="G46" s="17">
        <v>0</v>
      </c>
      <c r="H46" s="6" t="s">
        <v>96</v>
      </c>
    </row>
    <row r="47" spans="1:8" x14ac:dyDescent="0.25">
      <c r="A47" s="6" t="s">
        <v>72</v>
      </c>
      <c r="B47" s="6" t="s">
        <v>85</v>
      </c>
      <c r="C47" s="6" t="s">
        <v>88</v>
      </c>
      <c r="D47" s="18">
        <v>0</v>
      </c>
      <c r="E47" s="18">
        <v>0</v>
      </c>
      <c r="F47" s="18">
        <v>0</v>
      </c>
      <c r="G47" s="17">
        <v>0</v>
      </c>
      <c r="H47" s="6" t="s">
        <v>96</v>
      </c>
    </row>
    <row r="48" spans="1:8" x14ac:dyDescent="0.25">
      <c r="A48" s="3" t="s">
        <v>97</v>
      </c>
      <c r="B48" s="33" t="s">
        <v>81</v>
      </c>
      <c r="C48" s="33" t="s">
        <v>82</v>
      </c>
      <c r="D48" s="22">
        <v>902.9</v>
      </c>
      <c r="E48" s="22">
        <v>902.9</v>
      </c>
      <c r="F48" s="22">
        <v>902.9</v>
      </c>
      <c r="G48" s="22">
        <v>902.9</v>
      </c>
      <c r="H48" s="33"/>
    </row>
    <row r="49" spans="1:8" x14ac:dyDescent="0.25">
      <c r="A49" s="3" t="s">
        <v>97</v>
      </c>
      <c r="B49" s="33" t="s">
        <v>84</v>
      </c>
      <c r="C49" s="33" t="s">
        <v>82</v>
      </c>
      <c r="D49" s="22">
        <v>564.29999999999995</v>
      </c>
      <c r="E49" s="22">
        <v>564.29999999999995</v>
      </c>
      <c r="F49" s="22">
        <v>564.29999999999995</v>
      </c>
      <c r="G49" s="22">
        <v>564.29999999999995</v>
      </c>
      <c r="H49" s="33"/>
    </row>
    <row r="50" spans="1:8" x14ac:dyDescent="0.25">
      <c r="A50" s="33" t="s">
        <v>98</v>
      </c>
      <c r="B50" s="33" t="s">
        <v>81</v>
      </c>
      <c r="C50" s="33" t="s">
        <v>82</v>
      </c>
      <c r="D50" s="22">
        <v>902.9</v>
      </c>
      <c r="E50" s="22">
        <v>902.9</v>
      </c>
      <c r="F50" s="22">
        <v>902.9</v>
      </c>
      <c r="G50" s="22">
        <v>902.9</v>
      </c>
      <c r="H50" s="33"/>
    </row>
    <row r="51" spans="1:8" x14ac:dyDescent="0.25">
      <c r="A51" s="33" t="s">
        <v>98</v>
      </c>
      <c r="B51" s="33" t="s">
        <v>84</v>
      </c>
      <c r="C51" s="33" t="s">
        <v>82</v>
      </c>
      <c r="D51" s="22">
        <v>564.29999999999995</v>
      </c>
      <c r="E51" s="22">
        <v>564.29999999999995</v>
      </c>
      <c r="F51" s="22">
        <v>564.29999999999995</v>
      </c>
      <c r="G51" s="22">
        <v>564.29999999999995</v>
      </c>
      <c r="H51" s="33"/>
    </row>
  </sheetData>
  <phoneticPr fontId="5" type="noConversion"/>
  <pageMargins left="0.7" right="0.7" top="0.75" bottom="0.75" header="0.3" footer="0.3"/>
  <pageSetup paperSize="9" orientation="portrait" r:id="rId1"/>
  <headerFooter>
    <oddFooter>&amp;C_x000D_&amp;1#&amp;"Calibri"&amp;10&amp;K000000 ISC - Uso INTERNO / INTERNAL Use</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15EC-281F-4153-9B26-C539871AE1FA}">
  <sheetPr codeName="Sheet5"/>
  <dimension ref="A1:G46"/>
  <sheetViews>
    <sheetView workbookViewId="0">
      <pane ySplit="1" topLeftCell="A40" activePane="bottomLeft" state="frozen"/>
      <selection pane="bottomLeft" activeCell="J53" sqref="J53"/>
    </sheetView>
  </sheetViews>
  <sheetFormatPr defaultColWidth="8.7109375" defaultRowHeight="15" x14ac:dyDescent="0.25"/>
  <cols>
    <col min="1" max="1" width="10.42578125" style="1" customWidth="1"/>
    <col min="2" max="2" width="22.5703125" style="3" customWidth="1"/>
    <col min="3" max="3" width="33" style="1" customWidth="1"/>
    <col min="4" max="7" width="15.5703125" style="3" customWidth="1"/>
    <col min="8" max="16384" width="8.7109375" style="3"/>
  </cols>
  <sheetData>
    <row r="1" spans="1:7" s="5" customFormat="1" x14ac:dyDescent="0.25">
      <c r="A1" s="4" t="s">
        <v>56</v>
      </c>
      <c r="B1" s="4" t="s">
        <v>75</v>
      </c>
      <c r="C1" s="4" t="s">
        <v>76</v>
      </c>
      <c r="D1" s="4" t="s">
        <v>77</v>
      </c>
      <c r="E1" s="4" t="s">
        <v>78</v>
      </c>
      <c r="F1" s="4" t="s">
        <v>79</v>
      </c>
      <c r="G1" s="4" t="s">
        <v>80</v>
      </c>
    </row>
    <row r="2" spans="1:7" x14ac:dyDescent="0.25">
      <c r="A2" s="3" t="s">
        <v>58</v>
      </c>
      <c r="B2" s="3" t="s">
        <v>81</v>
      </c>
      <c r="C2" s="3" t="s">
        <v>82</v>
      </c>
      <c r="D2" s="16">
        <v>28.393128998921028</v>
      </c>
      <c r="E2" s="16">
        <v>28.393128998921028</v>
      </c>
      <c r="F2" s="16">
        <v>28.393128998921028</v>
      </c>
      <c r="G2" s="16">
        <v>28.393128998921028</v>
      </c>
    </row>
    <row r="3" spans="1:7" x14ac:dyDescent="0.25">
      <c r="A3" s="3" t="s">
        <v>58</v>
      </c>
      <c r="B3" s="3" t="s">
        <v>84</v>
      </c>
      <c r="C3" s="3" t="s">
        <v>82</v>
      </c>
      <c r="D3" s="16">
        <v>23.660940832434193</v>
      </c>
      <c r="E3" s="16">
        <v>23.660940832434193</v>
      </c>
      <c r="F3" s="16">
        <v>23.660940832434193</v>
      </c>
      <c r="G3" s="16">
        <v>23.660940832434193</v>
      </c>
    </row>
    <row r="4" spans="1:7" x14ac:dyDescent="0.25">
      <c r="A4" s="3" t="s">
        <v>58</v>
      </c>
      <c r="B4" s="3" t="s">
        <v>85</v>
      </c>
      <c r="C4" s="3" t="s">
        <v>86</v>
      </c>
      <c r="D4" s="9">
        <v>25.650066975000001</v>
      </c>
      <c r="E4" s="9">
        <v>25.650066975000001</v>
      </c>
      <c r="F4" s="9">
        <v>25.650066975000001</v>
      </c>
      <c r="G4" s="9">
        <v>25.650066975000001</v>
      </c>
    </row>
    <row r="5" spans="1:7" x14ac:dyDescent="0.25">
      <c r="A5" s="3" t="s">
        <v>59</v>
      </c>
      <c r="B5" s="3" t="s">
        <v>81</v>
      </c>
      <c r="C5" s="3" t="s">
        <v>82</v>
      </c>
      <c r="D5" s="62">
        <v>32.1</v>
      </c>
      <c r="E5" s="62">
        <v>32.1</v>
      </c>
      <c r="F5" s="62">
        <v>32.1</v>
      </c>
      <c r="G5" s="62">
        <v>32.1</v>
      </c>
    </row>
    <row r="6" spans="1:7" x14ac:dyDescent="0.25">
      <c r="A6" s="3" t="s">
        <v>59</v>
      </c>
      <c r="B6" s="3" t="s">
        <v>84</v>
      </c>
      <c r="C6" s="3" t="s">
        <v>82</v>
      </c>
      <c r="D6" s="62">
        <v>23.4</v>
      </c>
      <c r="E6" s="62">
        <v>23.4</v>
      </c>
      <c r="F6" s="62">
        <v>23.4</v>
      </c>
      <c r="G6" s="62">
        <v>23.4</v>
      </c>
    </row>
    <row r="7" spans="1:7" x14ac:dyDescent="0.25">
      <c r="A7" s="3" t="s">
        <v>59</v>
      </c>
      <c r="B7" s="3" t="s">
        <v>85</v>
      </c>
      <c r="C7" s="3" t="s">
        <v>86</v>
      </c>
      <c r="D7" s="62">
        <v>56.4</v>
      </c>
      <c r="E7" s="62">
        <v>56.4</v>
      </c>
      <c r="F7" s="62">
        <v>56.4</v>
      </c>
      <c r="G7" s="62">
        <v>56.4</v>
      </c>
    </row>
    <row r="8" spans="1:7" x14ac:dyDescent="0.25">
      <c r="A8" s="3" t="s">
        <v>60</v>
      </c>
      <c r="B8" s="3" t="s">
        <v>84</v>
      </c>
      <c r="C8" s="3" t="s">
        <v>82</v>
      </c>
      <c r="D8" s="9">
        <f t="shared" ref="D8:G8" si="0">13*1.161328697*1.026002679</f>
        <v>15.489842606180533</v>
      </c>
      <c r="E8" s="9">
        <f t="shared" si="0"/>
        <v>15.489842606180533</v>
      </c>
      <c r="F8" s="9">
        <f t="shared" si="0"/>
        <v>15.489842606180533</v>
      </c>
      <c r="G8" s="9">
        <f t="shared" si="0"/>
        <v>15.489842606180533</v>
      </c>
    </row>
    <row r="9" spans="1:7" x14ac:dyDescent="0.25">
      <c r="A9" s="3" t="s">
        <v>60</v>
      </c>
      <c r="B9" s="3" t="s">
        <v>85</v>
      </c>
      <c r="C9" s="3" t="s">
        <v>86</v>
      </c>
      <c r="D9" s="45">
        <f t="shared" ref="D9:G9" si="1">2*1.063610459*1.026002679</f>
        <v>2.1825343606928396</v>
      </c>
      <c r="E9" s="45">
        <f t="shared" si="1"/>
        <v>2.1825343606928396</v>
      </c>
      <c r="F9" s="45">
        <f t="shared" si="1"/>
        <v>2.1825343606928396</v>
      </c>
      <c r="G9" s="45">
        <f t="shared" si="1"/>
        <v>2.1825343606928396</v>
      </c>
    </row>
    <row r="10" spans="1:7" x14ac:dyDescent="0.25">
      <c r="A10" s="3" t="s">
        <v>60</v>
      </c>
      <c r="B10" s="3" t="s">
        <v>85</v>
      </c>
      <c r="C10" s="3" t="s">
        <v>88</v>
      </c>
      <c r="D10" s="45">
        <f t="shared" ref="D10:G10" si="2">0.06*1.063610459*1.026002679</f>
        <v>6.547603082078518E-2</v>
      </c>
      <c r="E10" s="45">
        <f t="shared" si="2"/>
        <v>6.547603082078518E-2</v>
      </c>
      <c r="F10" s="45">
        <f t="shared" si="2"/>
        <v>6.547603082078518E-2</v>
      </c>
      <c r="G10" s="45">
        <f t="shared" si="2"/>
        <v>6.547603082078518E-2</v>
      </c>
    </row>
    <row r="11" spans="1:7" x14ac:dyDescent="0.25">
      <c r="A11" s="3" t="s">
        <v>61</v>
      </c>
      <c r="B11" s="3" t="s">
        <v>81</v>
      </c>
      <c r="C11" s="3" t="s">
        <v>82</v>
      </c>
      <c r="D11" s="17">
        <v>37.027410682431004</v>
      </c>
      <c r="E11" s="17">
        <v>37.027410682431004</v>
      </c>
      <c r="F11" s="17">
        <v>37.027410682431004</v>
      </c>
      <c r="G11" s="17">
        <v>37.027410682431004</v>
      </c>
    </row>
    <row r="12" spans="1:7" x14ac:dyDescent="0.25">
      <c r="A12" s="3" t="s">
        <v>61</v>
      </c>
      <c r="B12" s="3" t="s">
        <v>84</v>
      </c>
      <c r="C12" s="3" t="s">
        <v>82</v>
      </c>
      <c r="D12" s="17">
        <v>24.642532344222001</v>
      </c>
      <c r="E12" s="17">
        <v>24.642532344222001</v>
      </c>
      <c r="F12" s="17">
        <v>24.642532344222001</v>
      </c>
      <c r="G12" s="17">
        <v>24.642532344222001</v>
      </c>
    </row>
    <row r="13" spans="1:7" x14ac:dyDescent="0.25">
      <c r="A13" s="3" t="s">
        <v>62</v>
      </c>
      <c r="B13" s="3" t="s">
        <v>84</v>
      </c>
      <c r="C13" s="3" t="s">
        <v>82</v>
      </c>
      <c r="D13" s="45">
        <f t="shared" ref="D13:G13" si="3">15.4*1.063610459*1.026002679</f>
        <v>16.805514577334865</v>
      </c>
      <c r="E13" s="45">
        <f t="shared" si="3"/>
        <v>16.805514577334865</v>
      </c>
      <c r="F13" s="45">
        <f t="shared" si="3"/>
        <v>16.805514577334865</v>
      </c>
      <c r="G13" s="45">
        <f t="shared" si="3"/>
        <v>16.805514577334865</v>
      </c>
    </row>
    <row r="14" spans="1:7" x14ac:dyDescent="0.25">
      <c r="A14" s="3" t="s">
        <v>62</v>
      </c>
      <c r="B14" s="3" t="s">
        <v>85</v>
      </c>
      <c r="C14" s="3" t="s">
        <v>89</v>
      </c>
      <c r="D14" s="45">
        <f t="shared" ref="D14:G15" si="4">8*1.063610459*1.026002679</f>
        <v>8.7301374427713583</v>
      </c>
      <c r="E14" s="45">
        <f t="shared" si="4"/>
        <v>8.7301374427713583</v>
      </c>
      <c r="F14" s="45">
        <f t="shared" si="4"/>
        <v>8.7301374427713583</v>
      </c>
      <c r="G14" s="45">
        <f t="shared" si="4"/>
        <v>8.7301374427713583</v>
      </c>
    </row>
    <row r="15" spans="1:7" x14ac:dyDescent="0.25">
      <c r="A15" s="3" t="s">
        <v>62</v>
      </c>
      <c r="B15" s="3" t="s">
        <v>85</v>
      </c>
      <c r="C15" s="3" t="s">
        <v>88</v>
      </c>
      <c r="D15" s="45">
        <f t="shared" si="4"/>
        <v>8.7301374427713583</v>
      </c>
      <c r="E15" s="45">
        <f t="shared" si="4"/>
        <v>8.7301374427713583</v>
      </c>
      <c r="F15" s="45">
        <f t="shared" si="4"/>
        <v>8.7301374427713583</v>
      </c>
      <c r="G15" s="45">
        <f t="shared" si="4"/>
        <v>8.7301374427713583</v>
      </c>
    </row>
    <row r="16" spans="1:7" x14ac:dyDescent="0.25">
      <c r="A16" s="3" t="s">
        <v>63</v>
      </c>
      <c r="B16" s="3" t="s">
        <v>81</v>
      </c>
      <c r="C16" s="3" t="s">
        <v>82</v>
      </c>
      <c r="D16" s="9">
        <f t="shared" ref="D16:G16" si="5">10*1.161328697*1.026002679</f>
        <v>11.915263543215794</v>
      </c>
      <c r="E16" s="9">
        <f t="shared" si="5"/>
        <v>11.915263543215794</v>
      </c>
      <c r="F16" s="9">
        <f t="shared" si="5"/>
        <v>11.915263543215794</v>
      </c>
      <c r="G16" s="9">
        <f t="shared" si="5"/>
        <v>11.915263543215794</v>
      </c>
    </row>
    <row r="17" spans="1:7" x14ac:dyDescent="0.25">
      <c r="A17" s="3" t="s">
        <v>63</v>
      </c>
      <c r="B17" s="3" t="s">
        <v>84</v>
      </c>
      <c r="C17" s="3" t="s">
        <v>82</v>
      </c>
      <c r="D17" s="9">
        <f t="shared" ref="D17:G17" si="6">15*1.161328697*1.026002679</f>
        <v>17.87289531482369</v>
      </c>
      <c r="E17" s="9">
        <f t="shared" si="6"/>
        <v>17.87289531482369</v>
      </c>
      <c r="F17" s="9">
        <f t="shared" si="6"/>
        <v>17.87289531482369</v>
      </c>
      <c r="G17" s="9">
        <f t="shared" si="6"/>
        <v>17.87289531482369</v>
      </c>
    </row>
    <row r="18" spans="1:7" x14ac:dyDescent="0.25">
      <c r="A18" s="3" t="s">
        <v>63</v>
      </c>
      <c r="B18" s="3" t="s">
        <v>85</v>
      </c>
      <c r="C18" s="3" t="s">
        <v>89</v>
      </c>
      <c r="D18" s="9">
        <f t="shared" ref="D18:G18" si="7">10*1.161328697*1.026002679</f>
        <v>11.915263543215794</v>
      </c>
      <c r="E18" s="9">
        <f t="shared" si="7"/>
        <v>11.915263543215794</v>
      </c>
      <c r="F18" s="9">
        <f t="shared" si="7"/>
        <v>11.915263543215794</v>
      </c>
      <c r="G18" s="9">
        <f t="shared" si="7"/>
        <v>11.915263543215794</v>
      </c>
    </row>
    <row r="19" spans="1:7" x14ac:dyDescent="0.25">
      <c r="A19" s="3" t="s">
        <v>63</v>
      </c>
      <c r="B19" s="3" t="s">
        <v>85</v>
      </c>
      <c r="C19" s="3" t="s">
        <v>88</v>
      </c>
      <c r="D19" s="9">
        <f t="shared" ref="D19:G19" si="8">8.5*1.161328697*1.026002679</f>
        <v>10.127974011733427</v>
      </c>
      <c r="E19" s="9">
        <f t="shared" si="8"/>
        <v>10.127974011733427</v>
      </c>
      <c r="F19" s="9">
        <f t="shared" si="8"/>
        <v>10.127974011733427</v>
      </c>
      <c r="G19" s="9">
        <f t="shared" si="8"/>
        <v>10.127974011733427</v>
      </c>
    </row>
    <row r="20" spans="1:7" x14ac:dyDescent="0.25">
      <c r="A20" s="3" t="s">
        <v>63</v>
      </c>
      <c r="B20" s="3" t="s">
        <v>85</v>
      </c>
      <c r="C20" s="3" t="s">
        <v>86</v>
      </c>
      <c r="D20" s="9">
        <f t="shared" ref="D20:G22" si="9">7*1.161328697*1.026002679</f>
        <v>8.3406844802510562</v>
      </c>
      <c r="E20" s="9">
        <f t="shared" si="9"/>
        <v>8.3406844802510562</v>
      </c>
      <c r="F20" s="9">
        <f t="shared" si="9"/>
        <v>8.3406844802510562</v>
      </c>
      <c r="G20" s="9">
        <f t="shared" si="9"/>
        <v>8.3406844802510562</v>
      </c>
    </row>
    <row r="21" spans="1:7" x14ac:dyDescent="0.25">
      <c r="A21" s="3" t="s">
        <v>63</v>
      </c>
      <c r="B21" s="3" t="s">
        <v>85</v>
      </c>
      <c r="C21" s="3" t="s">
        <v>90</v>
      </c>
      <c r="D21" s="9">
        <f t="shared" si="9"/>
        <v>8.3406844802510562</v>
      </c>
      <c r="E21" s="9">
        <f t="shared" si="9"/>
        <v>8.3406844802510562</v>
      </c>
      <c r="F21" s="9">
        <f t="shared" si="9"/>
        <v>8.3406844802510562</v>
      </c>
      <c r="G21" s="9">
        <f t="shared" si="9"/>
        <v>8.3406844802510562</v>
      </c>
    </row>
    <row r="22" spans="1:7" x14ac:dyDescent="0.25">
      <c r="A22" s="3" t="s">
        <v>63</v>
      </c>
      <c r="B22" s="3" t="s">
        <v>85</v>
      </c>
      <c r="C22" s="3" t="s">
        <v>91</v>
      </c>
      <c r="D22" s="9">
        <f t="shared" si="9"/>
        <v>8.3406844802510562</v>
      </c>
      <c r="E22" s="9">
        <f t="shared" si="9"/>
        <v>8.3406844802510562</v>
      </c>
      <c r="F22" s="9">
        <f t="shared" si="9"/>
        <v>8.3406844802510562</v>
      </c>
      <c r="G22" s="9">
        <f t="shared" si="9"/>
        <v>8.3406844802510562</v>
      </c>
    </row>
    <row r="23" spans="1:7" x14ac:dyDescent="0.25">
      <c r="A23" s="3" t="s">
        <v>64</v>
      </c>
      <c r="B23" s="3" t="s">
        <v>81</v>
      </c>
      <c r="C23" s="3" t="s">
        <v>82</v>
      </c>
      <c r="D23" s="62">
        <v>38</v>
      </c>
      <c r="E23" s="62">
        <v>38</v>
      </c>
      <c r="F23" s="62">
        <v>38</v>
      </c>
      <c r="G23" s="62">
        <v>38</v>
      </c>
    </row>
    <row r="24" spans="1:7" x14ac:dyDescent="0.25">
      <c r="A24" s="3" t="s">
        <v>64</v>
      </c>
      <c r="B24" s="3" t="s">
        <v>84</v>
      </c>
      <c r="C24" s="3" t="s">
        <v>82</v>
      </c>
      <c r="D24" s="62">
        <v>23</v>
      </c>
      <c r="E24" s="62">
        <v>23</v>
      </c>
      <c r="F24" s="62">
        <v>23</v>
      </c>
      <c r="G24" s="62">
        <v>23</v>
      </c>
    </row>
    <row r="25" spans="1:7" x14ac:dyDescent="0.25">
      <c r="A25" s="3" t="s">
        <v>65</v>
      </c>
      <c r="B25" s="3" t="s">
        <v>81</v>
      </c>
      <c r="C25" s="3" t="s">
        <v>82</v>
      </c>
      <c r="D25" s="17">
        <v>9.7224013862040017</v>
      </c>
      <c r="E25" s="17">
        <v>9.7224013862040017</v>
      </c>
      <c r="F25" s="17">
        <v>9.7224013862040017</v>
      </c>
      <c r="G25" s="17">
        <v>9.7224013862040017</v>
      </c>
    </row>
    <row r="26" spans="1:7" x14ac:dyDescent="0.25">
      <c r="A26" s="3" t="s">
        <v>65</v>
      </c>
      <c r="B26" s="3" t="s">
        <v>84</v>
      </c>
      <c r="C26" s="3" t="s">
        <v>82</v>
      </c>
      <c r="D26" s="17">
        <v>6.0759878650379999</v>
      </c>
      <c r="E26" s="17">
        <v>6.0759878650379999</v>
      </c>
      <c r="F26" s="17">
        <v>6.0759878650379999</v>
      </c>
      <c r="G26" s="17">
        <v>6.0759878650379999</v>
      </c>
    </row>
    <row r="27" spans="1:7" x14ac:dyDescent="0.25">
      <c r="A27" s="3" t="s">
        <v>65</v>
      </c>
      <c r="B27" s="3" t="s">
        <v>85</v>
      </c>
      <c r="C27" s="3" t="s">
        <v>86</v>
      </c>
      <c r="D27" s="9">
        <v>0</v>
      </c>
      <c r="E27" s="9">
        <v>0</v>
      </c>
      <c r="F27" s="9">
        <v>0</v>
      </c>
      <c r="G27" s="9">
        <v>0</v>
      </c>
    </row>
    <row r="28" spans="1:7" x14ac:dyDescent="0.25">
      <c r="A28" s="3" t="s">
        <v>65</v>
      </c>
      <c r="B28" s="3" t="s">
        <v>85</v>
      </c>
      <c r="C28" s="3" t="s">
        <v>90</v>
      </c>
      <c r="D28" s="9">
        <v>0</v>
      </c>
      <c r="E28" s="9">
        <v>0</v>
      </c>
      <c r="F28" s="9">
        <v>0</v>
      </c>
      <c r="G28" s="9">
        <v>0</v>
      </c>
    </row>
    <row r="29" spans="1:7" x14ac:dyDescent="0.25">
      <c r="A29" s="3" t="s">
        <v>65</v>
      </c>
      <c r="B29" s="3" t="s">
        <v>85</v>
      </c>
      <c r="C29" s="3" t="s">
        <v>89</v>
      </c>
      <c r="D29" s="16">
        <v>0</v>
      </c>
      <c r="E29" s="16">
        <v>0</v>
      </c>
      <c r="F29" s="16">
        <v>0</v>
      </c>
      <c r="G29" s="16">
        <v>0</v>
      </c>
    </row>
    <row r="30" spans="1:7" x14ac:dyDescent="0.25">
      <c r="A30" s="3" t="s">
        <v>65</v>
      </c>
      <c r="B30" s="3" t="s">
        <v>85</v>
      </c>
      <c r="C30" s="3" t="s">
        <v>88</v>
      </c>
      <c r="D30" s="9">
        <v>0</v>
      </c>
      <c r="E30" s="9">
        <v>0</v>
      </c>
      <c r="F30" s="9">
        <v>0</v>
      </c>
      <c r="G30" s="9">
        <v>0</v>
      </c>
    </row>
    <row r="31" spans="1:7" x14ac:dyDescent="0.25">
      <c r="A31" s="3" t="s">
        <v>66</v>
      </c>
      <c r="B31" s="3" t="s">
        <v>81</v>
      </c>
      <c r="C31" s="3" t="s">
        <v>82</v>
      </c>
      <c r="D31" s="17">
        <v>49.079864152643999</v>
      </c>
      <c r="E31" s="17">
        <v>49.079864152643999</v>
      </c>
      <c r="F31" s="17">
        <v>49.079864152643999</v>
      </c>
      <c r="G31" s="17">
        <v>49.079864152643999</v>
      </c>
    </row>
    <row r="32" spans="1:7" x14ac:dyDescent="0.25">
      <c r="A32" s="3" t="s">
        <v>66</v>
      </c>
      <c r="B32" s="3" t="s">
        <v>84</v>
      </c>
      <c r="C32" s="3" t="s">
        <v>82</v>
      </c>
      <c r="D32" s="17">
        <v>23.532397445544003</v>
      </c>
      <c r="E32" s="17">
        <v>23.532397445544003</v>
      </c>
      <c r="F32" s="17">
        <v>23.532397445544003</v>
      </c>
      <c r="G32" s="17">
        <v>23.532397445544003</v>
      </c>
    </row>
    <row r="33" spans="1:7" x14ac:dyDescent="0.25">
      <c r="A33" s="3" t="s">
        <v>66</v>
      </c>
      <c r="B33" s="3" t="s">
        <v>85</v>
      </c>
      <c r="C33" s="3" t="s">
        <v>86</v>
      </c>
      <c r="D33" s="17">
        <v>23.939720509107001</v>
      </c>
      <c r="E33" s="17">
        <v>23.939720509107001</v>
      </c>
      <c r="F33" s="17">
        <v>23.939720509107001</v>
      </c>
      <c r="G33" s="17">
        <v>23.939720509107001</v>
      </c>
    </row>
    <row r="34" spans="1:7" x14ac:dyDescent="0.25">
      <c r="A34" s="3" t="s">
        <v>66</v>
      </c>
      <c r="B34" s="3" t="s">
        <v>85</v>
      </c>
      <c r="C34" s="3" t="s">
        <v>89</v>
      </c>
      <c r="D34" s="17">
        <v>0</v>
      </c>
      <c r="E34" s="17">
        <v>0</v>
      </c>
      <c r="F34" s="17">
        <v>0</v>
      </c>
      <c r="G34" s="17">
        <v>0</v>
      </c>
    </row>
    <row r="35" spans="1:7" x14ac:dyDescent="0.25">
      <c r="A35" s="6" t="s">
        <v>58</v>
      </c>
      <c r="B35" s="6" t="s">
        <v>85</v>
      </c>
      <c r="C35" s="3" t="s">
        <v>90</v>
      </c>
      <c r="D35" s="9">
        <v>51.300133950000003</v>
      </c>
      <c r="E35" s="9">
        <v>51.300133950000003</v>
      </c>
      <c r="F35" s="9">
        <v>51.300133950000003</v>
      </c>
      <c r="G35" s="9">
        <v>51.300133950000003</v>
      </c>
    </row>
    <row r="36" spans="1:7" x14ac:dyDescent="0.25">
      <c r="A36" s="6" t="s">
        <v>58</v>
      </c>
      <c r="B36" s="6" t="s">
        <v>85</v>
      </c>
      <c r="C36" s="3" t="s">
        <v>91</v>
      </c>
      <c r="D36" s="9">
        <v>76.950200925000004</v>
      </c>
      <c r="E36" s="9">
        <v>76.950200925000004</v>
      </c>
      <c r="F36" s="9">
        <v>76.950200925000004</v>
      </c>
      <c r="G36" s="9">
        <v>76.950200925000004</v>
      </c>
    </row>
    <row r="37" spans="1:7" x14ac:dyDescent="0.25">
      <c r="A37" s="6" t="s">
        <v>58</v>
      </c>
      <c r="B37" s="6" t="s">
        <v>85</v>
      </c>
      <c r="C37" s="3" t="s">
        <v>93</v>
      </c>
      <c r="D37" s="9">
        <v>102.60026790000001</v>
      </c>
      <c r="E37" s="9">
        <v>102.60026790000001</v>
      </c>
      <c r="F37" s="9">
        <v>102.60026790000001</v>
      </c>
      <c r="G37" s="9">
        <v>102.60026790000001</v>
      </c>
    </row>
    <row r="38" spans="1:7" x14ac:dyDescent="0.25">
      <c r="A38" s="6" t="s">
        <v>92</v>
      </c>
      <c r="B38" s="6" t="s">
        <v>81</v>
      </c>
      <c r="C38" s="6" t="s">
        <v>82</v>
      </c>
      <c r="D38" s="17">
        <v>51.388370180394006</v>
      </c>
      <c r="E38" s="17">
        <v>51.388370180394006</v>
      </c>
      <c r="F38" s="17">
        <v>51.388370180394006</v>
      </c>
      <c r="G38" s="17">
        <v>51.388370180394006</v>
      </c>
    </row>
    <row r="39" spans="1:7" x14ac:dyDescent="0.25">
      <c r="A39" s="6" t="s">
        <v>92</v>
      </c>
      <c r="B39" s="3" t="s">
        <v>84</v>
      </c>
      <c r="C39" s="6" t="s">
        <v>82</v>
      </c>
      <c r="D39" s="17">
        <v>40.450155619575</v>
      </c>
      <c r="E39" s="17">
        <v>40.450155619575</v>
      </c>
      <c r="F39" s="17">
        <v>40.450155619575</v>
      </c>
      <c r="G39" s="17">
        <v>40.450155619575</v>
      </c>
    </row>
    <row r="40" spans="1:7" x14ac:dyDescent="0.25">
      <c r="A40" s="6" t="s">
        <v>68</v>
      </c>
      <c r="B40" s="6" t="s">
        <v>81</v>
      </c>
      <c r="C40" s="6" t="s">
        <v>82</v>
      </c>
      <c r="D40" s="17">
        <v>67.541756358569998</v>
      </c>
      <c r="E40" s="17">
        <v>67.541756358569998</v>
      </c>
      <c r="F40" s="17">
        <v>67.541756358569998</v>
      </c>
      <c r="G40" s="17">
        <v>67.541756358569998</v>
      </c>
    </row>
    <row r="41" spans="1:7" x14ac:dyDescent="0.25">
      <c r="A41" s="6" t="s">
        <v>68</v>
      </c>
      <c r="B41" s="3" t="s">
        <v>84</v>
      </c>
      <c r="C41" s="6" t="s">
        <v>82</v>
      </c>
      <c r="D41" s="17">
        <v>29.24</v>
      </c>
      <c r="E41" s="17">
        <v>29.24</v>
      </c>
      <c r="F41" s="17">
        <v>29.24</v>
      </c>
      <c r="G41" s="17">
        <v>29.24</v>
      </c>
    </row>
    <row r="42" spans="1:7" x14ac:dyDescent="0.25">
      <c r="A42" s="6" t="s">
        <v>67</v>
      </c>
      <c r="B42" s="6" t="s">
        <v>85</v>
      </c>
      <c r="C42" s="6" t="s">
        <v>86</v>
      </c>
      <c r="D42" s="17">
        <v>240.59762822550002</v>
      </c>
      <c r="E42" s="17">
        <v>240.59762822550002</v>
      </c>
      <c r="F42" s="17">
        <v>240.59762822550002</v>
      </c>
      <c r="G42" s="17">
        <v>240.59762822550002</v>
      </c>
    </row>
    <row r="43" spans="1:7" x14ac:dyDescent="0.25">
      <c r="A43" s="6" t="s">
        <v>72</v>
      </c>
      <c r="B43" s="6" t="s">
        <v>85</v>
      </c>
      <c r="C43" s="6" t="s">
        <v>86</v>
      </c>
      <c r="D43" s="18">
        <v>61.560160740000008</v>
      </c>
      <c r="E43" s="18">
        <v>61.560160740000008</v>
      </c>
      <c r="F43" s="18">
        <v>61.560160740000008</v>
      </c>
      <c r="G43" s="18">
        <v>61.560160740000008</v>
      </c>
    </row>
    <row r="44" spans="1:7" x14ac:dyDescent="0.25">
      <c r="A44" s="6" t="s">
        <v>72</v>
      </c>
      <c r="B44" s="6" t="s">
        <v>85</v>
      </c>
      <c r="C44" s="6" t="s">
        <v>89</v>
      </c>
      <c r="D44" s="18">
        <v>61.560160740000008</v>
      </c>
      <c r="E44" s="18">
        <v>61.560160740000008</v>
      </c>
      <c r="F44" s="18">
        <v>61.560160740000008</v>
      </c>
      <c r="G44" s="18">
        <v>61.560160740000008</v>
      </c>
    </row>
    <row r="45" spans="1:7" x14ac:dyDescent="0.25">
      <c r="A45" s="6" t="s">
        <v>72</v>
      </c>
      <c r="B45" s="6" t="s">
        <v>85</v>
      </c>
      <c r="C45" s="6" t="s">
        <v>88</v>
      </c>
      <c r="D45" s="18">
        <v>61.560160740000008</v>
      </c>
      <c r="E45" s="18">
        <v>61.560160740000008</v>
      </c>
      <c r="F45" s="18">
        <v>61.560160740000008</v>
      </c>
      <c r="G45" s="18">
        <v>61.560160740000008</v>
      </c>
    </row>
    <row r="46" spans="1:7" x14ac:dyDescent="0.25">
      <c r="A46" s="33"/>
      <c r="B46" s="33"/>
      <c r="C46" s="33"/>
      <c r="D46" s="9"/>
      <c r="E46" s="9"/>
      <c r="F46" s="9"/>
      <c r="G46" s="9"/>
    </row>
  </sheetData>
  <phoneticPr fontId="5" type="noConversion"/>
  <pageMargins left="0.7" right="0.7" top="0.75" bottom="0.75" header="0.3" footer="0.3"/>
  <pageSetup paperSize="9" orientation="portrait" r:id="rId1"/>
  <headerFooter>
    <oddFooter>&amp;C_x000D_&amp;1#&amp;"Calibri"&amp;10&amp;K000000 ISC - Uso INTERNO / INTERNAL Use</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D678D-48F3-4279-9F44-0815A0438C76}">
  <sheetPr codeName="Sheet6"/>
  <dimension ref="A1:H43"/>
  <sheetViews>
    <sheetView workbookViewId="0">
      <pane ySplit="1" topLeftCell="A2" activePane="bottomLeft" state="frozen"/>
      <selection pane="bottomLeft" activeCell="N11" sqref="N11"/>
    </sheetView>
  </sheetViews>
  <sheetFormatPr defaultColWidth="8.7109375" defaultRowHeight="15" x14ac:dyDescent="0.25"/>
  <cols>
    <col min="1" max="1" width="9.7109375" style="3" customWidth="1"/>
    <col min="2" max="2" width="22.5703125" style="3" customWidth="1"/>
    <col min="3" max="3" width="33" style="3" customWidth="1"/>
    <col min="4" max="7" width="15.5703125" style="3" customWidth="1"/>
    <col min="8" max="8" width="22.5703125" style="3" customWidth="1"/>
    <col min="9" max="16384" width="8.7109375" style="3"/>
  </cols>
  <sheetData>
    <row r="1" spans="1:8" s="5" customFormat="1" x14ac:dyDescent="0.25">
      <c r="A1" s="4" t="s">
        <v>56</v>
      </c>
      <c r="B1" s="4" t="s">
        <v>75</v>
      </c>
      <c r="C1" s="4" t="s">
        <v>76</v>
      </c>
      <c r="D1" s="4" t="s">
        <v>77</v>
      </c>
      <c r="E1" s="4" t="s">
        <v>78</v>
      </c>
      <c r="F1" s="4" t="s">
        <v>79</v>
      </c>
      <c r="G1" s="4" t="s">
        <v>80</v>
      </c>
      <c r="H1" s="4" t="s">
        <v>57</v>
      </c>
    </row>
    <row r="2" spans="1:8" x14ac:dyDescent="0.25">
      <c r="A2" s="3" t="s">
        <v>58</v>
      </c>
      <c r="B2" s="3" t="s">
        <v>81</v>
      </c>
      <c r="C2" s="3" t="s">
        <v>82</v>
      </c>
      <c r="D2" s="7">
        <v>4.7E-2</v>
      </c>
      <c r="E2" s="7">
        <v>4.7E-2</v>
      </c>
      <c r="F2" s="7">
        <v>4.7E-2</v>
      </c>
      <c r="G2" s="7">
        <v>4.7E-2</v>
      </c>
      <c r="H2" s="3" t="s">
        <v>99</v>
      </c>
    </row>
    <row r="3" spans="1:8" x14ac:dyDescent="0.25">
      <c r="A3" s="3" t="s">
        <v>58</v>
      </c>
      <c r="B3" s="3" t="s">
        <v>84</v>
      </c>
      <c r="C3" s="3" t="s">
        <v>82</v>
      </c>
      <c r="D3" s="7">
        <v>4.7E-2</v>
      </c>
      <c r="E3" s="7">
        <v>4.7E-2</v>
      </c>
      <c r="F3" s="7">
        <v>4.7E-2</v>
      </c>
      <c r="G3" s="7">
        <v>4.7E-2</v>
      </c>
      <c r="H3" s="3" t="s">
        <v>99</v>
      </c>
    </row>
    <row r="4" spans="1:8" x14ac:dyDescent="0.25">
      <c r="A4" s="3" t="s">
        <v>58</v>
      </c>
      <c r="B4" s="3" t="s">
        <v>85</v>
      </c>
      <c r="C4" s="3" t="s">
        <v>86</v>
      </c>
      <c r="D4" s="7">
        <v>4.7E-2</v>
      </c>
      <c r="E4" s="7">
        <v>4.7E-2</v>
      </c>
      <c r="F4" s="7">
        <v>4.7E-2</v>
      </c>
      <c r="G4" s="7">
        <v>4.7E-2</v>
      </c>
      <c r="H4" s="3" t="s">
        <v>99</v>
      </c>
    </row>
    <row r="5" spans="1:8" x14ac:dyDescent="0.25">
      <c r="A5" s="3" t="s">
        <v>59</v>
      </c>
      <c r="B5" s="3" t="s">
        <v>81</v>
      </c>
      <c r="C5" s="3" t="s">
        <v>82</v>
      </c>
      <c r="D5" s="21">
        <v>7.9000000000000001E-2</v>
      </c>
      <c r="E5" s="21">
        <v>7.9000000000000001E-2</v>
      </c>
      <c r="F5" s="21">
        <v>7.9000000000000001E-2</v>
      </c>
      <c r="G5" s="21">
        <v>7.9000000000000001E-2</v>
      </c>
    </row>
    <row r="6" spans="1:8" x14ac:dyDescent="0.25">
      <c r="A6" s="3" t="s">
        <v>59</v>
      </c>
      <c r="B6" s="3" t="s">
        <v>84</v>
      </c>
      <c r="C6" s="3" t="s">
        <v>82</v>
      </c>
      <c r="D6" s="21">
        <v>7.9000000000000001E-2</v>
      </c>
      <c r="E6" s="21">
        <v>7.9000000000000001E-2</v>
      </c>
      <c r="F6" s="21">
        <v>7.9000000000000001E-2</v>
      </c>
      <c r="G6" s="21">
        <v>7.9000000000000001E-2</v>
      </c>
    </row>
    <row r="7" spans="1:8" x14ac:dyDescent="0.25">
      <c r="A7" s="3" t="s">
        <v>59</v>
      </c>
      <c r="B7" s="3" t="s">
        <v>85</v>
      </c>
      <c r="C7" s="3" t="s">
        <v>86</v>
      </c>
      <c r="D7" s="64">
        <v>7.6999999999999999E-2</v>
      </c>
      <c r="E7" s="64">
        <v>7.6999999999999999E-2</v>
      </c>
      <c r="F7" s="64">
        <v>7.6999999999999999E-2</v>
      </c>
      <c r="G7" s="64">
        <v>7.6999999999999999E-2</v>
      </c>
    </row>
    <row r="8" spans="1:8" x14ac:dyDescent="0.25">
      <c r="A8" s="3" t="s">
        <v>60</v>
      </c>
      <c r="B8" s="3" t="s">
        <v>85</v>
      </c>
      <c r="C8" s="3" t="s">
        <v>86</v>
      </c>
      <c r="D8" s="46">
        <v>0.1</v>
      </c>
      <c r="E8" s="46">
        <v>0.1</v>
      </c>
      <c r="F8" s="46">
        <v>0.1</v>
      </c>
      <c r="G8" s="46">
        <v>0.1</v>
      </c>
    </row>
    <row r="9" spans="1:8" x14ac:dyDescent="0.25">
      <c r="A9" s="3" t="s">
        <v>60</v>
      </c>
      <c r="B9" s="3" t="s">
        <v>85</v>
      </c>
      <c r="C9" s="3" t="s">
        <v>88</v>
      </c>
      <c r="D9" s="46">
        <v>0.1</v>
      </c>
      <c r="E9" s="46">
        <v>0.1</v>
      </c>
      <c r="F9" s="46">
        <v>0.1</v>
      </c>
      <c r="G9" s="46">
        <v>0.1</v>
      </c>
    </row>
    <row r="10" spans="1:8" x14ac:dyDescent="0.25">
      <c r="A10" s="6" t="s">
        <v>61</v>
      </c>
      <c r="B10" s="6" t="s">
        <v>81</v>
      </c>
      <c r="C10" s="6" t="s">
        <v>82</v>
      </c>
      <c r="D10" s="51">
        <v>0.1</v>
      </c>
      <c r="E10" s="51">
        <v>0.1</v>
      </c>
      <c r="F10" s="51">
        <v>0.1</v>
      </c>
      <c r="G10" s="51">
        <v>0.1</v>
      </c>
      <c r="H10" s="6"/>
    </row>
    <row r="11" spans="1:8" x14ac:dyDescent="0.25">
      <c r="A11" s="6" t="s">
        <v>61</v>
      </c>
      <c r="B11" s="6" t="s">
        <v>84</v>
      </c>
      <c r="C11" s="6" t="s">
        <v>82</v>
      </c>
      <c r="D11" s="51">
        <v>0.1</v>
      </c>
      <c r="E11" s="51">
        <v>0.1</v>
      </c>
      <c r="F11" s="51">
        <v>0.1</v>
      </c>
      <c r="G11" s="51">
        <v>0.1</v>
      </c>
      <c r="H11" s="33"/>
    </row>
    <row r="12" spans="1:8" x14ac:dyDescent="0.25">
      <c r="A12" s="3" t="s">
        <v>62</v>
      </c>
      <c r="B12" s="3" t="s">
        <v>84</v>
      </c>
      <c r="C12" s="3" t="s">
        <v>82</v>
      </c>
      <c r="D12" s="7">
        <v>7.0000000000000007E-2</v>
      </c>
      <c r="E12" s="7">
        <v>7.0000000000000007E-2</v>
      </c>
      <c r="F12" s="7">
        <v>7.0000000000000007E-2</v>
      </c>
      <c r="G12" s="7">
        <v>7.0000000000000007E-2</v>
      </c>
    </row>
    <row r="13" spans="1:8" x14ac:dyDescent="0.25">
      <c r="A13" s="3" t="s">
        <v>62</v>
      </c>
      <c r="B13" s="3" t="s">
        <v>85</v>
      </c>
      <c r="C13" s="32" t="s">
        <v>89</v>
      </c>
      <c r="D13" s="7">
        <v>0.1</v>
      </c>
      <c r="E13" s="7">
        <v>0.1</v>
      </c>
      <c r="F13" s="7">
        <v>0.1</v>
      </c>
      <c r="G13" s="7">
        <v>0.1</v>
      </c>
    </row>
    <row r="14" spans="1:8" x14ac:dyDescent="0.25">
      <c r="A14" s="3" t="s">
        <v>62</v>
      </c>
      <c r="B14" s="3" t="s">
        <v>85</v>
      </c>
      <c r="C14" s="3" t="s">
        <v>88</v>
      </c>
      <c r="D14" s="7">
        <v>0.1</v>
      </c>
      <c r="E14" s="7">
        <v>0.1</v>
      </c>
      <c r="F14" s="7">
        <v>0.1</v>
      </c>
      <c r="G14" s="7">
        <v>0.1</v>
      </c>
    </row>
    <row r="15" spans="1:8" x14ac:dyDescent="0.25">
      <c r="A15" s="3" t="s">
        <v>63</v>
      </c>
      <c r="B15" s="3" t="s">
        <v>81</v>
      </c>
      <c r="C15" s="3" t="s">
        <v>82</v>
      </c>
      <c r="D15" s="7">
        <v>7.0000000000000007E-2</v>
      </c>
      <c r="E15" s="7">
        <v>7.0000000000000007E-2</v>
      </c>
      <c r="F15" s="7">
        <v>7.0000000000000007E-2</v>
      </c>
      <c r="G15" s="7">
        <v>7.0000000000000007E-2</v>
      </c>
    </row>
    <row r="16" spans="1:8" x14ac:dyDescent="0.25">
      <c r="A16" s="3" t="s">
        <v>63</v>
      </c>
      <c r="B16" s="3" t="s">
        <v>84</v>
      </c>
      <c r="C16" s="3" t="s">
        <v>82</v>
      </c>
      <c r="D16" s="7">
        <v>7.0000000000000007E-2</v>
      </c>
      <c r="E16" s="7">
        <v>7.0000000000000007E-2</v>
      </c>
      <c r="F16" s="7">
        <v>7.0000000000000007E-2</v>
      </c>
      <c r="G16" s="7">
        <v>7.0000000000000007E-2</v>
      </c>
    </row>
    <row r="17" spans="1:7" x14ac:dyDescent="0.25">
      <c r="A17" s="3" t="s">
        <v>63</v>
      </c>
      <c r="B17" s="3" t="s">
        <v>85</v>
      </c>
      <c r="C17" s="32" t="s">
        <v>89</v>
      </c>
      <c r="D17" s="7">
        <v>7.0000000000000007E-2</v>
      </c>
      <c r="E17" s="7">
        <v>7.0000000000000007E-2</v>
      </c>
      <c r="F17" s="7">
        <v>7.0000000000000007E-2</v>
      </c>
      <c r="G17" s="7">
        <v>7.0000000000000007E-2</v>
      </c>
    </row>
    <row r="18" spans="1:7" x14ac:dyDescent="0.25">
      <c r="A18" s="3" t="s">
        <v>63</v>
      </c>
      <c r="B18" s="3" t="s">
        <v>85</v>
      </c>
      <c r="C18" s="3" t="s">
        <v>88</v>
      </c>
      <c r="D18" s="7">
        <v>7.0000000000000007E-2</v>
      </c>
      <c r="E18" s="7">
        <v>7.0000000000000007E-2</v>
      </c>
      <c r="F18" s="7">
        <v>7.0000000000000007E-2</v>
      </c>
      <c r="G18" s="7">
        <v>7.0000000000000007E-2</v>
      </c>
    </row>
    <row r="19" spans="1:7" x14ac:dyDescent="0.25">
      <c r="A19" s="3" t="s">
        <v>63</v>
      </c>
      <c r="B19" s="3" t="s">
        <v>85</v>
      </c>
      <c r="C19" s="3" t="s">
        <v>86</v>
      </c>
      <c r="D19" s="7">
        <v>7.0000000000000007E-2</v>
      </c>
      <c r="E19" s="7">
        <v>7.0000000000000007E-2</v>
      </c>
      <c r="F19" s="7">
        <v>7.0000000000000007E-2</v>
      </c>
      <c r="G19" s="7">
        <v>7.0000000000000007E-2</v>
      </c>
    </row>
    <row r="20" spans="1:7" x14ac:dyDescent="0.25">
      <c r="A20" s="3" t="s">
        <v>63</v>
      </c>
      <c r="B20" s="3" t="s">
        <v>85</v>
      </c>
      <c r="C20" s="3" t="s">
        <v>90</v>
      </c>
      <c r="D20" s="7">
        <v>7.0000000000000007E-2</v>
      </c>
      <c r="E20" s="7">
        <v>7.0000000000000007E-2</v>
      </c>
      <c r="F20" s="7">
        <v>7.0000000000000007E-2</v>
      </c>
      <c r="G20" s="7">
        <v>7.0000000000000007E-2</v>
      </c>
    </row>
    <row r="21" spans="1:7" x14ac:dyDescent="0.25">
      <c r="A21" s="3" t="s">
        <v>63</v>
      </c>
      <c r="B21" s="3" t="s">
        <v>85</v>
      </c>
      <c r="C21" s="3" t="s">
        <v>91</v>
      </c>
      <c r="D21" s="7">
        <v>7.0000000000000007E-2</v>
      </c>
      <c r="E21" s="7">
        <v>7.0000000000000007E-2</v>
      </c>
      <c r="F21" s="7">
        <v>7.0000000000000007E-2</v>
      </c>
      <c r="G21" s="7">
        <v>7.0000000000000007E-2</v>
      </c>
    </row>
    <row r="22" spans="1:7" x14ac:dyDescent="0.25">
      <c r="A22" s="3" t="s">
        <v>64</v>
      </c>
      <c r="B22" s="3" t="s">
        <v>81</v>
      </c>
      <c r="C22" s="3" t="s">
        <v>82</v>
      </c>
      <c r="D22" s="7">
        <v>5.5999999999999994E-2</v>
      </c>
      <c r="E22" s="7">
        <v>5.5999999999999994E-2</v>
      </c>
      <c r="F22" s="7">
        <v>5.5999999999999994E-2</v>
      </c>
      <c r="G22" s="7">
        <v>5.5999999999999994E-2</v>
      </c>
    </row>
    <row r="23" spans="1:7" x14ac:dyDescent="0.25">
      <c r="A23" s="3" t="s">
        <v>64</v>
      </c>
      <c r="B23" s="3" t="s">
        <v>84</v>
      </c>
      <c r="C23" s="3" t="s">
        <v>82</v>
      </c>
      <c r="D23" s="21">
        <v>5.2999999999999999E-2</v>
      </c>
      <c r="E23" s="21">
        <v>5.2999999999999999E-2</v>
      </c>
      <c r="F23" s="21">
        <v>5.2999999999999999E-2</v>
      </c>
      <c r="G23" s="21">
        <v>5.2999999999999999E-2</v>
      </c>
    </row>
    <row r="24" spans="1:7" x14ac:dyDescent="0.25">
      <c r="A24" s="3" t="s">
        <v>65</v>
      </c>
      <c r="B24" s="3" t="s">
        <v>81</v>
      </c>
      <c r="C24" s="3" t="s">
        <v>82</v>
      </c>
      <c r="D24" s="21">
        <v>4.3900000000000002E-2</v>
      </c>
      <c r="E24" s="21">
        <v>4.3900000000000002E-2</v>
      </c>
      <c r="F24" s="21">
        <v>4.3900000000000002E-2</v>
      </c>
      <c r="G24" s="21">
        <v>4.3900000000000002E-2</v>
      </c>
    </row>
    <row r="25" spans="1:7" x14ac:dyDescent="0.25">
      <c r="A25" s="3" t="s">
        <v>65</v>
      </c>
      <c r="B25" s="3" t="s">
        <v>84</v>
      </c>
      <c r="C25" s="3" t="s">
        <v>82</v>
      </c>
      <c r="D25" s="21">
        <v>4.3900000000000002E-2</v>
      </c>
      <c r="E25" s="21">
        <v>4.3900000000000002E-2</v>
      </c>
      <c r="F25" s="21">
        <v>4.3900000000000002E-2</v>
      </c>
      <c r="G25" s="21">
        <v>4.3900000000000002E-2</v>
      </c>
    </row>
    <row r="26" spans="1:7" x14ac:dyDescent="0.25">
      <c r="A26" s="3" t="s">
        <v>65</v>
      </c>
      <c r="B26" s="3" t="s">
        <v>85</v>
      </c>
      <c r="C26" s="3" t="s">
        <v>86</v>
      </c>
      <c r="D26" s="21">
        <v>4.3900000000000002E-2</v>
      </c>
      <c r="E26" s="21">
        <v>4.3900000000000002E-2</v>
      </c>
      <c r="F26" s="21">
        <v>4.3900000000000002E-2</v>
      </c>
      <c r="G26" s="21">
        <v>4.3900000000000002E-2</v>
      </c>
    </row>
    <row r="27" spans="1:7" x14ac:dyDescent="0.25">
      <c r="A27" s="3" t="s">
        <v>65</v>
      </c>
      <c r="B27" s="3" t="s">
        <v>85</v>
      </c>
      <c r="C27" s="3" t="s">
        <v>90</v>
      </c>
      <c r="D27" s="21">
        <v>4.3900000000000002E-2</v>
      </c>
      <c r="E27" s="21">
        <v>4.3900000000000002E-2</v>
      </c>
      <c r="F27" s="21">
        <v>4.3900000000000002E-2</v>
      </c>
      <c r="G27" s="21">
        <v>4.3900000000000002E-2</v>
      </c>
    </row>
    <row r="28" spans="1:7" x14ac:dyDescent="0.25">
      <c r="A28" s="3" t="s">
        <v>65</v>
      </c>
      <c r="B28" s="3" t="s">
        <v>85</v>
      </c>
      <c r="C28" s="32" t="s">
        <v>89</v>
      </c>
      <c r="D28" s="21">
        <v>4.3900000000000002E-2</v>
      </c>
      <c r="E28" s="21">
        <v>4.3900000000000002E-2</v>
      </c>
      <c r="F28" s="21">
        <v>4.3900000000000002E-2</v>
      </c>
      <c r="G28" s="21">
        <v>4.3900000000000002E-2</v>
      </c>
    </row>
    <row r="29" spans="1:7" x14ac:dyDescent="0.25">
      <c r="A29" s="3" t="s">
        <v>65</v>
      </c>
      <c r="B29" s="3" t="s">
        <v>85</v>
      </c>
      <c r="C29" s="3" t="s">
        <v>88</v>
      </c>
      <c r="D29" s="21">
        <v>4.3900000000000002E-2</v>
      </c>
      <c r="E29" s="21">
        <v>4.3900000000000002E-2</v>
      </c>
      <c r="F29" s="21">
        <v>4.3900000000000002E-2</v>
      </c>
      <c r="G29" s="21">
        <v>4.3900000000000002E-2</v>
      </c>
    </row>
    <row r="30" spans="1:7" x14ac:dyDescent="0.25">
      <c r="A30" s="3" t="s">
        <v>66</v>
      </c>
      <c r="B30" s="3" t="s">
        <v>81</v>
      </c>
      <c r="C30" s="3" t="s">
        <v>82</v>
      </c>
      <c r="D30" s="21">
        <v>7.7899999999999997E-2</v>
      </c>
      <c r="E30" s="21">
        <v>7.7899999999999997E-2</v>
      </c>
      <c r="F30" s="21">
        <v>7.7899999999999997E-2</v>
      </c>
      <c r="G30" s="21">
        <v>7.7899999999999997E-2</v>
      </c>
    </row>
    <row r="31" spans="1:7" x14ac:dyDescent="0.25">
      <c r="A31" s="3" t="s">
        <v>66</v>
      </c>
      <c r="B31" s="3" t="s">
        <v>84</v>
      </c>
      <c r="C31" s="3" t="s">
        <v>82</v>
      </c>
      <c r="D31" s="46">
        <v>2.5000000000000001E-2</v>
      </c>
      <c r="E31" s="46">
        <v>2.5000000000000001E-2</v>
      </c>
      <c r="F31" s="46">
        <v>2.5000000000000001E-2</v>
      </c>
      <c r="G31" s="46">
        <v>2.5000000000000001E-2</v>
      </c>
    </row>
    <row r="32" spans="1:7" x14ac:dyDescent="0.25">
      <c r="A32" s="3" t="s">
        <v>66</v>
      </c>
      <c r="B32" s="3" t="s">
        <v>85</v>
      </c>
      <c r="C32" s="3" t="s">
        <v>86</v>
      </c>
      <c r="D32" s="7">
        <v>3.6000000000000004E-2</v>
      </c>
      <c r="E32" s="7">
        <v>3.6000000000000004E-2</v>
      </c>
      <c r="F32" s="7">
        <v>3.6000000000000004E-2</v>
      </c>
      <c r="G32" s="7">
        <v>3.6000000000000004E-2</v>
      </c>
    </row>
    <row r="33" spans="1:8" x14ac:dyDescent="0.25">
      <c r="A33" s="3" t="s">
        <v>66</v>
      </c>
      <c r="B33" s="3" t="s">
        <v>85</v>
      </c>
      <c r="C33" s="32" t="s">
        <v>89</v>
      </c>
      <c r="D33" s="7">
        <v>3.6000000000000004E-2</v>
      </c>
      <c r="E33" s="7">
        <v>3.6000000000000004E-2</v>
      </c>
      <c r="F33" s="7">
        <v>3.6000000000000004E-2</v>
      </c>
      <c r="G33" s="7">
        <v>3.6000000000000004E-2</v>
      </c>
    </row>
    <row r="34" spans="1:8" x14ac:dyDescent="0.25">
      <c r="A34" s="6" t="s">
        <v>58</v>
      </c>
      <c r="B34" s="6" t="s">
        <v>85</v>
      </c>
      <c r="C34" s="3" t="s">
        <v>90</v>
      </c>
      <c r="D34" s="8">
        <v>4.7E-2</v>
      </c>
      <c r="E34" s="8">
        <v>4.7E-2</v>
      </c>
      <c r="F34" s="8">
        <v>4.7E-2</v>
      </c>
      <c r="G34" s="8">
        <v>4.7E-2</v>
      </c>
      <c r="H34" s="3" t="s">
        <v>99</v>
      </c>
    </row>
    <row r="35" spans="1:8" x14ac:dyDescent="0.25">
      <c r="A35" s="6" t="s">
        <v>58</v>
      </c>
      <c r="B35" s="6" t="s">
        <v>85</v>
      </c>
      <c r="C35" s="3" t="s">
        <v>91</v>
      </c>
      <c r="D35" s="8">
        <v>4.7E-2</v>
      </c>
      <c r="E35" s="8">
        <v>4.7E-2</v>
      </c>
      <c r="F35" s="8">
        <v>4.7E-2</v>
      </c>
      <c r="G35" s="8">
        <v>4.7E-2</v>
      </c>
      <c r="H35" s="3" t="s">
        <v>99</v>
      </c>
    </row>
    <row r="36" spans="1:8" x14ac:dyDescent="0.25">
      <c r="A36" s="6" t="s">
        <v>58</v>
      </c>
      <c r="B36" s="6" t="s">
        <v>85</v>
      </c>
      <c r="C36" s="3" t="s">
        <v>93</v>
      </c>
      <c r="D36" s="8">
        <v>4.7E-2</v>
      </c>
      <c r="E36" s="8">
        <v>4.7E-2</v>
      </c>
      <c r="F36" s="8">
        <v>4.7E-2</v>
      </c>
      <c r="G36" s="8">
        <v>4.7E-2</v>
      </c>
      <c r="H36" s="3" t="s">
        <v>99</v>
      </c>
    </row>
    <row r="37" spans="1:8" x14ac:dyDescent="0.25">
      <c r="A37" s="6" t="s">
        <v>58</v>
      </c>
      <c r="B37" s="6" t="s">
        <v>85</v>
      </c>
      <c r="C37" s="3" t="s">
        <v>94</v>
      </c>
      <c r="D37" s="8">
        <v>4.7E-2</v>
      </c>
      <c r="E37" s="8">
        <v>4.7E-2</v>
      </c>
      <c r="F37" s="8">
        <v>4.7E-2</v>
      </c>
      <c r="G37" s="8">
        <v>4.7E-2</v>
      </c>
      <c r="H37" s="3" t="s">
        <v>99</v>
      </c>
    </row>
    <row r="38" spans="1:8" x14ac:dyDescent="0.25">
      <c r="A38" s="6" t="s">
        <v>58</v>
      </c>
      <c r="B38" s="6" t="s">
        <v>85</v>
      </c>
      <c r="C38" s="3" t="s">
        <v>95</v>
      </c>
      <c r="D38" s="8">
        <v>4.7E-2</v>
      </c>
      <c r="E38" s="8">
        <v>4.7E-2</v>
      </c>
      <c r="F38" s="8">
        <v>4.7E-2</v>
      </c>
      <c r="G38" s="8">
        <v>4.7E-2</v>
      </c>
      <c r="H38" s="3" t="s">
        <v>99</v>
      </c>
    </row>
    <row r="39" spans="1:8" x14ac:dyDescent="0.25">
      <c r="A39" s="6" t="s">
        <v>92</v>
      </c>
      <c r="B39" s="3" t="s">
        <v>81</v>
      </c>
      <c r="C39" s="6" t="s">
        <v>82</v>
      </c>
      <c r="D39" s="51">
        <v>0.10390000000000001</v>
      </c>
      <c r="E39" s="51">
        <v>0.10390000000000001</v>
      </c>
      <c r="F39" s="51">
        <v>0.10390000000000001</v>
      </c>
      <c r="G39" s="51">
        <v>0.10390000000000001</v>
      </c>
      <c r="H39" s="6"/>
    </row>
    <row r="40" spans="1:8" x14ac:dyDescent="0.25">
      <c r="A40" s="6" t="s">
        <v>92</v>
      </c>
      <c r="B40" s="3" t="s">
        <v>84</v>
      </c>
      <c r="C40" s="6" t="s">
        <v>82</v>
      </c>
      <c r="D40" s="51">
        <v>0.08</v>
      </c>
      <c r="E40" s="51">
        <v>0.08</v>
      </c>
      <c r="F40" s="51">
        <v>0.08</v>
      </c>
      <c r="G40" s="51">
        <v>0.08</v>
      </c>
      <c r="H40" s="6"/>
    </row>
    <row r="41" spans="1:8" x14ac:dyDescent="0.25">
      <c r="A41" s="6" t="s">
        <v>68</v>
      </c>
      <c r="B41" s="3" t="s">
        <v>81</v>
      </c>
      <c r="C41" s="6" t="s">
        <v>82</v>
      </c>
      <c r="D41" s="51">
        <v>7.2700000000000001E-2</v>
      </c>
      <c r="E41" s="51">
        <v>7.2700000000000001E-2</v>
      </c>
      <c r="F41" s="51">
        <v>7.2700000000000001E-2</v>
      </c>
      <c r="G41" s="51">
        <v>7.2700000000000001E-2</v>
      </c>
      <c r="H41" s="6"/>
    </row>
    <row r="42" spans="1:8" x14ac:dyDescent="0.25">
      <c r="A42" s="6" t="s">
        <v>68</v>
      </c>
      <c r="B42" s="3" t="s">
        <v>84</v>
      </c>
      <c r="C42" s="6" t="s">
        <v>82</v>
      </c>
      <c r="D42" s="51">
        <v>7.2700000000000001E-2</v>
      </c>
      <c r="E42" s="51">
        <v>7.2700000000000001E-2</v>
      </c>
      <c r="F42" s="51">
        <v>7.2700000000000001E-2</v>
      </c>
      <c r="G42" s="51">
        <v>7.2700000000000001E-2</v>
      </c>
      <c r="H42" s="6"/>
    </row>
    <row r="43" spans="1:8" x14ac:dyDescent="0.25">
      <c r="A43" s="33" t="s">
        <v>60</v>
      </c>
      <c r="B43" s="3" t="s">
        <v>84</v>
      </c>
      <c r="C43" s="6" t="s">
        <v>82</v>
      </c>
      <c r="D43" s="46">
        <v>0.1</v>
      </c>
      <c r="E43" s="46">
        <v>0.1</v>
      </c>
      <c r="F43" s="46">
        <v>0.1</v>
      </c>
      <c r="G43" s="46">
        <v>0.1</v>
      </c>
      <c r="H43" s="33"/>
    </row>
  </sheetData>
  <phoneticPr fontId="5"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D57FF-73B0-4079-82F2-B06A32C69207}">
  <sheetPr codeName="Sheet7"/>
  <dimension ref="A1:H288"/>
  <sheetViews>
    <sheetView workbookViewId="0">
      <pane ySplit="1" topLeftCell="A23" activePane="bottomLeft" state="frozen"/>
      <selection pane="bottomLeft" activeCell="E211" sqref="E211"/>
    </sheetView>
  </sheetViews>
  <sheetFormatPr defaultColWidth="8.7109375" defaultRowHeight="15" x14ac:dyDescent="0.25"/>
  <cols>
    <col min="1" max="1" width="10.5703125" style="1" customWidth="1"/>
    <col min="2" max="2" width="21.7109375" style="3" bestFit="1" customWidth="1"/>
    <col min="3" max="3" width="31.28515625" style="1" customWidth="1"/>
    <col min="4" max="7" width="15.5703125" style="3" customWidth="1"/>
    <col min="8" max="8" width="34" style="3" customWidth="1"/>
    <col min="9" max="16384" width="8.7109375" style="3"/>
  </cols>
  <sheetData>
    <row r="1" spans="1:8" s="5" customFormat="1" x14ac:dyDescent="0.25">
      <c r="A1" s="4" t="s">
        <v>56</v>
      </c>
      <c r="B1" s="4" t="s">
        <v>75</v>
      </c>
      <c r="C1" s="4" t="s">
        <v>76</v>
      </c>
      <c r="D1" s="4" t="s">
        <v>77</v>
      </c>
      <c r="E1" s="4" t="s">
        <v>78</v>
      </c>
      <c r="F1" s="4" t="s">
        <v>79</v>
      </c>
      <c r="G1" s="4" t="s">
        <v>80</v>
      </c>
      <c r="H1" s="4" t="s">
        <v>57</v>
      </c>
    </row>
    <row r="2" spans="1:8" x14ac:dyDescent="0.25">
      <c r="A2" s="3" t="s">
        <v>100</v>
      </c>
      <c r="B2" s="3" t="s">
        <v>85</v>
      </c>
      <c r="C2" s="3" t="s">
        <v>86</v>
      </c>
      <c r="D2" s="18">
        <v>0</v>
      </c>
      <c r="E2" s="18">
        <v>0</v>
      </c>
      <c r="F2" s="18">
        <v>0</v>
      </c>
      <c r="G2" s="18">
        <v>0</v>
      </c>
      <c r="H2" s="3" t="s">
        <v>101</v>
      </c>
    </row>
    <row r="3" spans="1:8" x14ac:dyDescent="0.25">
      <c r="A3" s="3" t="s">
        <v>100</v>
      </c>
      <c r="B3" s="3" t="s">
        <v>85</v>
      </c>
      <c r="C3" s="3" t="s">
        <v>90</v>
      </c>
      <c r="D3" s="18">
        <v>0</v>
      </c>
      <c r="E3" s="18">
        <v>0</v>
      </c>
      <c r="F3" s="18">
        <v>0</v>
      </c>
      <c r="G3" s="18">
        <v>0</v>
      </c>
      <c r="H3" s="3" t="s">
        <v>101</v>
      </c>
    </row>
    <row r="4" spans="1:8" x14ac:dyDescent="0.25">
      <c r="A4" s="3" t="s">
        <v>100</v>
      </c>
      <c r="B4" s="3" t="s">
        <v>85</v>
      </c>
      <c r="C4" s="3" t="s">
        <v>91</v>
      </c>
      <c r="D4" s="52">
        <v>0</v>
      </c>
      <c r="E4" s="52">
        <v>0</v>
      </c>
      <c r="F4" s="52">
        <v>0</v>
      </c>
      <c r="G4" s="52">
        <v>0</v>
      </c>
      <c r="H4" s="3" t="s">
        <v>101</v>
      </c>
    </row>
    <row r="5" spans="1:8" x14ac:dyDescent="0.25">
      <c r="A5" s="3" t="s">
        <v>100</v>
      </c>
      <c r="B5" s="3" t="s">
        <v>85</v>
      </c>
      <c r="C5" s="3" t="s">
        <v>93</v>
      </c>
      <c r="D5" s="18">
        <v>0</v>
      </c>
      <c r="E5" s="18">
        <v>0</v>
      </c>
      <c r="F5" s="18">
        <v>0</v>
      </c>
      <c r="G5" s="18">
        <v>0</v>
      </c>
      <c r="H5" s="3" t="s">
        <v>101</v>
      </c>
    </row>
    <row r="6" spans="1:8" x14ac:dyDescent="0.25">
      <c r="A6" s="3" t="s">
        <v>100</v>
      </c>
      <c r="B6" s="3" t="s">
        <v>85</v>
      </c>
      <c r="C6" s="3" t="s">
        <v>94</v>
      </c>
      <c r="D6" s="18">
        <v>166</v>
      </c>
      <c r="E6" s="18">
        <v>166</v>
      </c>
      <c r="F6" s="18">
        <v>166</v>
      </c>
      <c r="G6" s="18">
        <v>166</v>
      </c>
      <c r="H6" s="3" t="s">
        <v>101</v>
      </c>
    </row>
    <row r="7" spans="1:8" x14ac:dyDescent="0.25">
      <c r="A7" s="3" t="s">
        <v>100</v>
      </c>
      <c r="B7" s="3" t="s">
        <v>85</v>
      </c>
      <c r="C7" s="3" t="s">
        <v>95</v>
      </c>
      <c r="D7" s="18">
        <v>129</v>
      </c>
      <c r="E7" s="18">
        <v>129</v>
      </c>
      <c r="F7" s="18">
        <v>129</v>
      </c>
      <c r="G7" s="18">
        <v>129</v>
      </c>
      <c r="H7" s="3" t="s">
        <v>101</v>
      </c>
    </row>
    <row r="8" spans="1:8" x14ac:dyDescent="0.25">
      <c r="A8" s="3" t="s">
        <v>58</v>
      </c>
      <c r="B8" s="3" t="s">
        <v>85</v>
      </c>
      <c r="C8" s="3" t="s">
        <v>86</v>
      </c>
      <c r="D8" s="22">
        <v>300</v>
      </c>
      <c r="E8" s="22">
        <v>300</v>
      </c>
      <c r="F8" s="22">
        <v>300</v>
      </c>
      <c r="G8" s="22">
        <v>300</v>
      </c>
      <c r="H8" s="22" t="s">
        <v>102</v>
      </c>
    </row>
    <row r="9" spans="1:8" x14ac:dyDescent="0.25">
      <c r="A9" s="6" t="s">
        <v>58</v>
      </c>
      <c r="B9" s="6" t="s">
        <v>85</v>
      </c>
      <c r="C9" s="3" t="s">
        <v>90</v>
      </c>
      <c r="D9" s="23">
        <v>300</v>
      </c>
      <c r="E9" s="23">
        <v>300</v>
      </c>
      <c r="F9" s="23">
        <v>300</v>
      </c>
      <c r="G9" s="23">
        <v>300</v>
      </c>
      <c r="H9" s="22" t="s">
        <v>102</v>
      </c>
    </row>
    <row r="10" spans="1:8" x14ac:dyDescent="0.25">
      <c r="A10" s="6" t="s">
        <v>58</v>
      </c>
      <c r="B10" s="6" t="s">
        <v>85</v>
      </c>
      <c r="C10" s="3" t="s">
        <v>91</v>
      </c>
      <c r="D10" s="23">
        <v>0</v>
      </c>
      <c r="E10" s="23">
        <v>300</v>
      </c>
      <c r="F10" s="23">
        <v>300</v>
      </c>
      <c r="G10" s="23">
        <v>300</v>
      </c>
      <c r="H10" s="22" t="s">
        <v>102</v>
      </c>
    </row>
    <row r="11" spans="1:8" x14ac:dyDescent="0.25">
      <c r="A11" s="6" t="s">
        <v>58</v>
      </c>
      <c r="B11" s="6" t="s">
        <v>85</v>
      </c>
      <c r="C11" s="3" t="s">
        <v>93</v>
      </c>
      <c r="D11" s="23">
        <v>0</v>
      </c>
      <c r="E11" s="23">
        <v>0</v>
      </c>
      <c r="F11" s="23">
        <v>450</v>
      </c>
      <c r="G11" s="23">
        <v>750</v>
      </c>
      <c r="H11" s="22" t="s">
        <v>102</v>
      </c>
    </row>
    <row r="12" spans="1:8" x14ac:dyDescent="0.25">
      <c r="A12" s="65" t="s">
        <v>58</v>
      </c>
      <c r="B12" s="65" t="s">
        <v>103</v>
      </c>
      <c r="C12" s="56" t="s">
        <v>104</v>
      </c>
      <c r="D12" s="55">
        <v>1449</v>
      </c>
      <c r="E12" s="55">
        <v>2677</v>
      </c>
      <c r="F12" s="55">
        <v>3573</v>
      </c>
      <c r="G12" s="55">
        <v>4021</v>
      </c>
      <c r="H12" s="34" t="s">
        <v>102</v>
      </c>
    </row>
    <row r="13" spans="1:8" x14ac:dyDescent="0.25">
      <c r="A13" s="3" t="s">
        <v>105</v>
      </c>
      <c r="B13" s="3" t="s">
        <v>85</v>
      </c>
      <c r="C13" s="3" t="s">
        <v>86</v>
      </c>
      <c r="D13" s="18">
        <v>65</v>
      </c>
      <c r="E13" s="18">
        <v>65</v>
      </c>
      <c r="F13" s="18">
        <v>65</v>
      </c>
      <c r="G13" s="18">
        <v>65</v>
      </c>
      <c r="H13" s="3" t="s">
        <v>101</v>
      </c>
    </row>
    <row r="14" spans="1:8" x14ac:dyDescent="0.25">
      <c r="A14" s="3" t="s">
        <v>105</v>
      </c>
      <c r="B14" s="3" t="s">
        <v>85</v>
      </c>
      <c r="C14" s="3" t="s">
        <v>90</v>
      </c>
      <c r="D14" s="18">
        <v>50</v>
      </c>
      <c r="E14" s="18">
        <v>50</v>
      </c>
      <c r="F14" s="18">
        <v>50</v>
      </c>
      <c r="G14" s="18">
        <v>50</v>
      </c>
      <c r="H14" s="3" t="s">
        <v>101</v>
      </c>
    </row>
    <row r="15" spans="1:8" x14ac:dyDescent="0.25">
      <c r="A15" s="3" t="s">
        <v>105</v>
      </c>
      <c r="B15" s="3" t="s">
        <v>85</v>
      </c>
      <c r="C15" s="3" t="s">
        <v>91</v>
      </c>
      <c r="D15" s="18">
        <v>65</v>
      </c>
      <c r="E15" s="18">
        <v>65</v>
      </c>
      <c r="F15" s="18">
        <v>65</v>
      </c>
      <c r="G15" s="18">
        <v>65</v>
      </c>
      <c r="H15" s="3" t="s">
        <v>101</v>
      </c>
    </row>
    <row r="16" spans="1:8" x14ac:dyDescent="0.25">
      <c r="A16" s="3" t="s">
        <v>105</v>
      </c>
      <c r="B16" s="3" t="s">
        <v>85</v>
      </c>
      <c r="C16" s="3" t="s">
        <v>93</v>
      </c>
      <c r="D16" s="18">
        <v>71</v>
      </c>
      <c r="E16" s="18">
        <v>71</v>
      </c>
      <c r="F16" s="18">
        <v>71</v>
      </c>
      <c r="G16" s="18">
        <v>71</v>
      </c>
      <c r="H16" s="3" t="s">
        <v>101</v>
      </c>
    </row>
    <row r="17" spans="1:8" x14ac:dyDescent="0.25">
      <c r="A17" s="3" t="s">
        <v>105</v>
      </c>
      <c r="B17" s="3" t="s">
        <v>85</v>
      </c>
      <c r="C17" s="3" t="s">
        <v>94</v>
      </c>
      <c r="D17" s="18">
        <v>57</v>
      </c>
      <c r="E17" s="18">
        <v>57</v>
      </c>
      <c r="F17" s="18">
        <v>57</v>
      </c>
      <c r="G17" s="18">
        <v>57</v>
      </c>
      <c r="H17" s="3" t="s">
        <v>101</v>
      </c>
    </row>
    <row r="18" spans="1:8" x14ac:dyDescent="0.25">
      <c r="A18" s="3" t="s">
        <v>105</v>
      </c>
      <c r="B18" s="3" t="s">
        <v>85</v>
      </c>
      <c r="C18" s="3" t="s">
        <v>95</v>
      </c>
      <c r="D18" s="18">
        <v>92</v>
      </c>
      <c r="E18" s="18">
        <v>92</v>
      </c>
      <c r="F18" s="18">
        <v>92</v>
      </c>
      <c r="G18" s="18">
        <v>92</v>
      </c>
      <c r="H18" s="3" t="s">
        <v>101</v>
      </c>
    </row>
    <row r="19" spans="1:8" x14ac:dyDescent="0.25">
      <c r="A19" s="33" t="s">
        <v>106</v>
      </c>
      <c r="B19" s="33" t="s">
        <v>85</v>
      </c>
      <c r="C19" s="3" t="s">
        <v>86</v>
      </c>
      <c r="D19" s="34">
        <v>0</v>
      </c>
      <c r="E19" s="34">
        <v>50</v>
      </c>
      <c r="F19" s="22">
        <v>75</v>
      </c>
      <c r="G19" s="34">
        <v>100</v>
      </c>
      <c r="H19" s="23" t="s">
        <v>96</v>
      </c>
    </row>
    <row r="20" spans="1:8" x14ac:dyDescent="0.25">
      <c r="A20" s="33" t="s">
        <v>106</v>
      </c>
      <c r="B20" s="33" t="s">
        <v>107</v>
      </c>
      <c r="C20" s="6" t="s">
        <v>82</v>
      </c>
      <c r="D20" s="34">
        <v>0</v>
      </c>
      <c r="E20" s="34">
        <v>0</v>
      </c>
      <c r="F20" s="22">
        <v>0</v>
      </c>
      <c r="G20" s="34">
        <v>0</v>
      </c>
      <c r="H20" s="23" t="s">
        <v>96</v>
      </c>
    </row>
    <row r="21" spans="1:8" x14ac:dyDescent="0.25">
      <c r="A21" s="33" t="s">
        <v>106</v>
      </c>
      <c r="B21" s="33" t="s">
        <v>108</v>
      </c>
      <c r="C21" s="6" t="s">
        <v>82</v>
      </c>
      <c r="D21" s="34">
        <v>0</v>
      </c>
      <c r="E21" s="34">
        <v>0</v>
      </c>
      <c r="F21" s="22">
        <v>0</v>
      </c>
      <c r="G21" s="34">
        <v>0</v>
      </c>
      <c r="H21" s="23" t="s">
        <v>96</v>
      </c>
    </row>
    <row r="22" spans="1:8" x14ac:dyDescent="0.25">
      <c r="A22" s="33" t="s">
        <v>106</v>
      </c>
      <c r="B22" s="3" t="s">
        <v>81</v>
      </c>
      <c r="C22" s="6" t="s">
        <v>82</v>
      </c>
      <c r="D22" s="34">
        <v>0</v>
      </c>
      <c r="E22" s="34">
        <v>0</v>
      </c>
      <c r="F22" s="22">
        <v>0</v>
      </c>
      <c r="G22" s="34">
        <v>0</v>
      </c>
      <c r="H22" s="23" t="s">
        <v>96</v>
      </c>
    </row>
    <row r="23" spans="1:8" x14ac:dyDescent="0.25">
      <c r="A23" s="33" t="s">
        <v>106</v>
      </c>
      <c r="B23" s="3" t="s">
        <v>84</v>
      </c>
      <c r="C23" s="6" t="s">
        <v>82</v>
      </c>
      <c r="D23" s="34">
        <v>0</v>
      </c>
      <c r="E23" s="34">
        <v>260</v>
      </c>
      <c r="F23" s="22">
        <v>1027</v>
      </c>
      <c r="G23" s="34">
        <v>1795</v>
      </c>
      <c r="H23" s="23" t="s">
        <v>96</v>
      </c>
    </row>
    <row r="24" spans="1:8" x14ac:dyDescent="0.25">
      <c r="A24" s="3" t="s">
        <v>71</v>
      </c>
      <c r="B24" s="3" t="s">
        <v>85</v>
      </c>
      <c r="C24" s="3" t="s">
        <v>86</v>
      </c>
      <c r="D24" s="18">
        <v>0</v>
      </c>
      <c r="E24" s="18">
        <v>0</v>
      </c>
      <c r="F24" s="18">
        <v>0</v>
      </c>
      <c r="G24" s="18">
        <v>0</v>
      </c>
      <c r="H24" s="3" t="s">
        <v>101</v>
      </c>
    </row>
    <row r="25" spans="1:8" x14ac:dyDescent="0.25">
      <c r="A25" s="3" t="s">
        <v>71</v>
      </c>
      <c r="B25" s="3" t="s">
        <v>85</v>
      </c>
      <c r="C25" s="3" t="s">
        <v>90</v>
      </c>
      <c r="D25" s="18">
        <v>9</v>
      </c>
      <c r="E25" s="18">
        <v>9</v>
      </c>
      <c r="F25" s="18">
        <v>9</v>
      </c>
      <c r="G25" s="18">
        <v>9</v>
      </c>
      <c r="H25" s="3" t="s">
        <v>101</v>
      </c>
    </row>
    <row r="26" spans="1:8" x14ac:dyDescent="0.25">
      <c r="A26" s="3" t="s">
        <v>71</v>
      </c>
      <c r="B26" s="3" t="s">
        <v>85</v>
      </c>
      <c r="C26" s="3" t="s">
        <v>91</v>
      </c>
      <c r="D26" s="18">
        <v>2</v>
      </c>
      <c r="E26" s="18">
        <v>2</v>
      </c>
      <c r="F26" s="18">
        <v>2</v>
      </c>
      <c r="G26" s="18">
        <v>2</v>
      </c>
      <c r="H26" s="3" t="s">
        <v>101</v>
      </c>
    </row>
    <row r="27" spans="1:8" x14ac:dyDescent="0.25">
      <c r="A27" s="3" t="s">
        <v>71</v>
      </c>
      <c r="B27" s="3" t="s">
        <v>85</v>
      </c>
      <c r="C27" s="3" t="s">
        <v>93</v>
      </c>
      <c r="D27" s="18">
        <v>16</v>
      </c>
      <c r="E27" s="18">
        <v>16</v>
      </c>
      <c r="F27" s="18">
        <v>16</v>
      </c>
      <c r="G27" s="18">
        <v>16</v>
      </c>
      <c r="H27" s="3" t="s">
        <v>101</v>
      </c>
    </row>
    <row r="28" spans="1:8" x14ac:dyDescent="0.25">
      <c r="A28" s="3" t="s">
        <v>71</v>
      </c>
      <c r="B28" s="3" t="s">
        <v>85</v>
      </c>
      <c r="C28" s="3" t="s">
        <v>94</v>
      </c>
      <c r="D28" s="18">
        <v>1</v>
      </c>
      <c r="E28" s="18">
        <v>1</v>
      </c>
      <c r="F28" s="18">
        <v>1</v>
      </c>
      <c r="G28" s="18">
        <v>1</v>
      </c>
      <c r="H28" s="3" t="s">
        <v>101</v>
      </c>
    </row>
    <row r="29" spans="1:8" x14ac:dyDescent="0.25">
      <c r="A29" s="3" t="s">
        <v>71</v>
      </c>
      <c r="B29" s="3" t="s">
        <v>85</v>
      </c>
      <c r="C29" s="3" t="s">
        <v>95</v>
      </c>
      <c r="D29" s="18">
        <v>27</v>
      </c>
      <c r="E29" s="18">
        <v>27</v>
      </c>
      <c r="F29" s="18">
        <v>27</v>
      </c>
      <c r="G29" s="18">
        <v>27</v>
      </c>
      <c r="H29" s="3" t="s">
        <v>101</v>
      </c>
    </row>
    <row r="30" spans="1:8" x14ac:dyDescent="0.25">
      <c r="A30" s="3" t="s">
        <v>59</v>
      </c>
      <c r="B30" s="3" t="s">
        <v>85</v>
      </c>
      <c r="C30" s="3" t="s">
        <v>86</v>
      </c>
      <c r="D30" s="22">
        <v>0.01</v>
      </c>
      <c r="E30" s="22">
        <v>95.3</v>
      </c>
      <c r="F30" s="22">
        <v>370.8</v>
      </c>
      <c r="G30" s="22">
        <v>549.70000000000005</v>
      </c>
      <c r="H30" s="22" t="s">
        <v>102</v>
      </c>
    </row>
    <row r="31" spans="1:8" x14ac:dyDescent="0.25">
      <c r="A31" s="3" t="s">
        <v>60</v>
      </c>
      <c r="B31" s="3" t="s">
        <v>85</v>
      </c>
      <c r="C31" s="3" t="s">
        <v>86</v>
      </c>
      <c r="D31" s="19">
        <v>274</v>
      </c>
      <c r="E31" s="19">
        <v>274</v>
      </c>
      <c r="F31" s="19">
        <v>274</v>
      </c>
      <c r="G31" s="19">
        <v>274</v>
      </c>
    </row>
    <row r="32" spans="1:8" x14ac:dyDescent="0.25">
      <c r="A32" s="3" t="s">
        <v>60</v>
      </c>
      <c r="B32" s="3" t="s">
        <v>85</v>
      </c>
      <c r="C32" s="3" t="s">
        <v>88</v>
      </c>
      <c r="D32" s="3">
        <v>551</v>
      </c>
      <c r="E32" s="3">
        <v>551</v>
      </c>
      <c r="F32" s="3">
        <v>551</v>
      </c>
      <c r="G32" s="3">
        <v>551</v>
      </c>
    </row>
    <row r="33" spans="1:8" x14ac:dyDescent="0.25">
      <c r="A33" s="3" t="s">
        <v>97</v>
      </c>
      <c r="B33" s="3" t="s">
        <v>85</v>
      </c>
      <c r="C33" s="3" t="s">
        <v>86</v>
      </c>
      <c r="D33" s="18">
        <v>5</v>
      </c>
      <c r="E33" s="18">
        <v>5</v>
      </c>
      <c r="F33" s="18">
        <v>5</v>
      </c>
      <c r="G33" s="18">
        <v>5</v>
      </c>
      <c r="H33" s="3" t="s">
        <v>109</v>
      </c>
    </row>
    <row r="34" spans="1:8" x14ac:dyDescent="0.25">
      <c r="A34" s="3" t="s">
        <v>97</v>
      </c>
      <c r="B34" s="3" t="s">
        <v>85</v>
      </c>
      <c r="C34" s="3" t="s">
        <v>90</v>
      </c>
      <c r="D34" s="18">
        <v>16</v>
      </c>
      <c r="E34" s="18">
        <v>16</v>
      </c>
      <c r="F34" s="18">
        <v>16</v>
      </c>
      <c r="G34" s="18">
        <v>16</v>
      </c>
      <c r="H34" s="3" t="s">
        <v>109</v>
      </c>
    </row>
    <row r="35" spans="1:8" x14ac:dyDescent="0.25">
      <c r="A35" s="3" t="s">
        <v>97</v>
      </c>
      <c r="B35" s="3" t="s">
        <v>85</v>
      </c>
      <c r="C35" s="3" t="s">
        <v>91</v>
      </c>
      <c r="D35" s="18">
        <v>23</v>
      </c>
      <c r="E35" s="18">
        <v>23</v>
      </c>
      <c r="F35" s="18">
        <v>23</v>
      </c>
      <c r="G35" s="18">
        <v>23</v>
      </c>
      <c r="H35" s="3" t="s">
        <v>109</v>
      </c>
    </row>
    <row r="36" spans="1:8" x14ac:dyDescent="0.25">
      <c r="A36" s="3" t="s">
        <v>97</v>
      </c>
      <c r="B36" s="3" t="s">
        <v>85</v>
      </c>
      <c r="C36" s="3" t="s">
        <v>93</v>
      </c>
      <c r="D36" s="18">
        <v>59</v>
      </c>
      <c r="E36" s="18">
        <v>59</v>
      </c>
      <c r="F36" s="18">
        <v>59</v>
      </c>
      <c r="G36" s="18">
        <v>59</v>
      </c>
      <c r="H36" s="3" t="s">
        <v>109</v>
      </c>
    </row>
    <row r="37" spans="1:8" x14ac:dyDescent="0.25">
      <c r="A37" s="3" t="s">
        <v>97</v>
      </c>
      <c r="B37" s="3" t="s">
        <v>85</v>
      </c>
      <c r="C37" s="3" t="s">
        <v>94</v>
      </c>
      <c r="D37" s="18">
        <v>25</v>
      </c>
      <c r="E37" s="18">
        <v>25</v>
      </c>
      <c r="F37" s="18">
        <v>25</v>
      </c>
      <c r="G37" s="18">
        <v>25</v>
      </c>
      <c r="H37" s="3" t="s">
        <v>109</v>
      </c>
    </row>
    <row r="38" spans="1:8" x14ac:dyDescent="0.25">
      <c r="A38" s="3" t="s">
        <v>97</v>
      </c>
      <c r="B38" s="3" t="s">
        <v>85</v>
      </c>
      <c r="C38" s="3" t="s">
        <v>95</v>
      </c>
      <c r="D38" s="18">
        <v>38</v>
      </c>
      <c r="E38" s="18">
        <v>38</v>
      </c>
      <c r="F38" s="18">
        <v>38</v>
      </c>
      <c r="G38" s="18">
        <v>38</v>
      </c>
      <c r="H38" s="3" t="s">
        <v>109</v>
      </c>
    </row>
    <row r="39" spans="1:8" x14ac:dyDescent="0.25">
      <c r="A39" s="3" t="s">
        <v>98</v>
      </c>
      <c r="B39" s="3" t="s">
        <v>85</v>
      </c>
      <c r="C39" s="3" t="s">
        <v>86</v>
      </c>
      <c r="D39" s="18">
        <v>10</v>
      </c>
      <c r="E39" s="18">
        <v>10</v>
      </c>
      <c r="F39" s="18">
        <v>10</v>
      </c>
      <c r="G39" s="18">
        <v>10</v>
      </c>
      <c r="H39" s="3" t="s">
        <v>110</v>
      </c>
    </row>
    <row r="40" spans="1:8" x14ac:dyDescent="0.25">
      <c r="A40" s="3" t="s">
        <v>98</v>
      </c>
      <c r="B40" s="3" t="s">
        <v>85</v>
      </c>
      <c r="C40" s="3" t="s">
        <v>90</v>
      </c>
      <c r="D40" s="18">
        <v>31</v>
      </c>
      <c r="E40" s="18">
        <v>31</v>
      </c>
      <c r="F40" s="18">
        <v>31</v>
      </c>
      <c r="G40" s="18">
        <v>31</v>
      </c>
      <c r="H40" s="3" t="s">
        <v>110</v>
      </c>
    </row>
    <row r="41" spans="1:8" x14ac:dyDescent="0.25">
      <c r="A41" s="3" t="s">
        <v>98</v>
      </c>
      <c r="B41" s="3" t="s">
        <v>85</v>
      </c>
      <c r="C41" s="3" t="s">
        <v>91</v>
      </c>
      <c r="D41" s="18">
        <v>43</v>
      </c>
      <c r="E41" s="18">
        <v>43</v>
      </c>
      <c r="F41" s="18">
        <v>43</v>
      </c>
      <c r="G41" s="18">
        <v>43</v>
      </c>
      <c r="H41" s="3" t="s">
        <v>110</v>
      </c>
    </row>
    <row r="42" spans="1:8" x14ac:dyDescent="0.25">
      <c r="A42" s="3" t="s">
        <v>98</v>
      </c>
      <c r="B42" s="3" t="s">
        <v>85</v>
      </c>
      <c r="C42" s="3" t="s">
        <v>93</v>
      </c>
      <c r="D42" s="18">
        <v>112</v>
      </c>
      <c r="E42" s="18">
        <v>112</v>
      </c>
      <c r="F42" s="18">
        <v>112</v>
      </c>
      <c r="G42" s="18">
        <v>112</v>
      </c>
      <c r="H42" s="3" t="s">
        <v>110</v>
      </c>
    </row>
    <row r="43" spans="1:8" x14ac:dyDescent="0.25">
      <c r="A43" s="3" t="s">
        <v>98</v>
      </c>
      <c r="B43" s="3" t="s">
        <v>85</v>
      </c>
      <c r="C43" s="3" t="s">
        <v>94</v>
      </c>
      <c r="D43" s="18">
        <v>48</v>
      </c>
      <c r="E43" s="18">
        <v>48</v>
      </c>
      <c r="F43" s="18">
        <v>48</v>
      </c>
      <c r="G43" s="18">
        <v>48</v>
      </c>
      <c r="H43" s="3" t="s">
        <v>110</v>
      </c>
    </row>
    <row r="44" spans="1:8" x14ac:dyDescent="0.25">
      <c r="A44" s="3" t="s">
        <v>98</v>
      </c>
      <c r="B44" s="3" t="s">
        <v>85</v>
      </c>
      <c r="C44" s="3" t="s">
        <v>95</v>
      </c>
      <c r="D44" s="18">
        <v>71</v>
      </c>
      <c r="E44" s="18">
        <v>71</v>
      </c>
      <c r="F44" s="18">
        <v>71</v>
      </c>
      <c r="G44" s="18">
        <v>71</v>
      </c>
      <c r="H44" s="3" t="s">
        <v>110</v>
      </c>
    </row>
    <row r="45" spans="1:8" x14ac:dyDescent="0.25">
      <c r="A45" s="6" t="s">
        <v>61</v>
      </c>
      <c r="B45" s="6" t="s">
        <v>85</v>
      </c>
      <c r="C45" s="3" t="s">
        <v>86</v>
      </c>
      <c r="D45" s="18">
        <v>0</v>
      </c>
      <c r="E45" s="18">
        <v>0</v>
      </c>
      <c r="F45" s="18">
        <v>0</v>
      </c>
      <c r="G45" s="18">
        <v>0</v>
      </c>
      <c r="H45" s="6" t="s">
        <v>111</v>
      </c>
    </row>
    <row r="46" spans="1:8" x14ac:dyDescent="0.25">
      <c r="A46" s="6" t="s">
        <v>61</v>
      </c>
      <c r="B46" s="6" t="s">
        <v>85</v>
      </c>
      <c r="C46" s="3" t="s">
        <v>90</v>
      </c>
      <c r="D46" s="18">
        <v>0</v>
      </c>
      <c r="E46" s="18">
        <v>0</v>
      </c>
      <c r="F46" s="18">
        <v>0</v>
      </c>
      <c r="G46" s="18">
        <v>0</v>
      </c>
      <c r="H46" s="6" t="s">
        <v>111</v>
      </c>
    </row>
    <row r="47" spans="1:8" x14ac:dyDescent="0.25">
      <c r="A47" s="6" t="s">
        <v>61</v>
      </c>
      <c r="B47" s="6" t="s">
        <v>85</v>
      </c>
      <c r="C47" s="3" t="s">
        <v>91</v>
      </c>
      <c r="D47" s="18">
        <v>0</v>
      </c>
      <c r="E47" s="18">
        <v>0</v>
      </c>
      <c r="F47" s="18">
        <v>0</v>
      </c>
      <c r="G47" s="18">
        <v>0</v>
      </c>
      <c r="H47" s="6" t="s">
        <v>111</v>
      </c>
    </row>
    <row r="48" spans="1:8" x14ac:dyDescent="0.25">
      <c r="A48" s="6" t="s">
        <v>61</v>
      </c>
      <c r="B48" s="6" t="s">
        <v>85</v>
      </c>
      <c r="C48" s="3" t="s">
        <v>93</v>
      </c>
      <c r="D48" s="18">
        <v>0</v>
      </c>
      <c r="E48" s="18">
        <v>0</v>
      </c>
      <c r="F48" s="18">
        <v>0</v>
      </c>
      <c r="G48" s="18">
        <v>0</v>
      </c>
      <c r="H48" s="6" t="s">
        <v>111</v>
      </c>
    </row>
    <row r="49" spans="1:8" x14ac:dyDescent="0.25">
      <c r="A49" s="6" t="s">
        <v>61</v>
      </c>
      <c r="B49" s="6" t="s">
        <v>85</v>
      </c>
      <c r="C49" s="3" t="s">
        <v>94</v>
      </c>
      <c r="D49" s="18">
        <v>0</v>
      </c>
      <c r="E49" s="18">
        <v>0</v>
      </c>
      <c r="F49" s="18">
        <v>0</v>
      </c>
      <c r="G49" s="18">
        <v>0</v>
      </c>
      <c r="H49" s="6" t="s">
        <v>111</v>
      </c>
    </row>
    <row r="50" spans="1:8" x14ac:dyDescent="0.25">
      <c r="A50" s="6" t="s">
        <v>61</v>
      </c>
      <c r="B50" s="6" t="s">
        <v>85</v>
      </c>
      <c r="C50" s="3" t="s">
        <v>95</v>
      </c>
      <c r="D50" s="18">
        <v>0</v>
      </c>
      <c r="E50" s="18">
        <v>0</v>
      </c>
      <c r="F50" s="18">
        <v>0</v>
      </c>
      <c r="G50" s="18">
        <v>0</v>
      </c>
      <c r="H50" s="6" t="s">
        <v>111</v>
      </c>
    </row>
    <row r="51" spans="1:8" x14ac:dyDescent="0.25">
      <c r="A51" s="6" t="s">
        <v>67</v>
      </c>
      <c r="B51" s="6" t="s">
        <v>85</v>
      </c>
      <c r="C51" s="6" t="s">
        <v>86</v>
      </c>
      <c r="D51" s="23">
        <v>1452</v>
      </c>
      <c r="E51" s="23">
        <v>1452</v>
      </c>
      <c r="F51" s="23">
        <v>1452</v>
      </c>
      <c r="G51" s="23">
        <v>1452</v>
      </c>
      <c r="H51" s="57" t="s">
        <v>102</v>
      </c>
    </row>
    <row r="52" spans="1:8" x14ac:dyDescent="0.25">
      <c r="A52" s="6" t="s">
        <v>67</v>
      </c>
      <c r="B52" s="33" t="s">
        <v>107</v>
      </c>
      <c r="C52" s="6" t="s">
        <v>82</v>
      </c>
      <c r="D52" s="34">
        <v>0</v>
      </c>
      <c r="E52" s="34">
        <v>0</v>
      </c>
      <c r="F52" s="22">
        <v>0</v>
      </c>
      <c r="G52" s="34">
        <v>0</v>
      </c>
      <c r="H52" s="33"/>
    </row>
    <row r="53" spans="1:8" x14ac:dyDescent="0.25">
      <c r="A53" s="6" t="s">
        <v>67</v>
      </c>
      <c r="B53" s="33" t="s">
        <v>108</v>
      </c>
      <c r="C53" s="6" t="s">
        <v>82</v>
      </c>
      <c r="D53" s="34">
        <v>0</v>
      </c>
      <c r="E53" s="34">
        <v>0</v>
      </c>
      <c r="F53" s="22">
        <v>0</v>
      </c>
      <c r="G53" s="34">
        <v>0</v>
      </c>
      <c r="H53" s="33"/>
    </row>
    <row r="54" spans="1:8" x14ac:dyDescent="0.25">
      <c r="A54" s="6" t="s">
        <v>67</v>
      </c>
      <c r="B54" s="3" t="s">
        <v>81</v>
      </c>
      <c r="C54" s="6" t="s">
        <v>82</v>
      </c>
      <c r="D54" s="34">
        <v>0</v>
      </c>
      <c r="E54" s="34">
        <v>0</v>
      </c>
      <c r="F54" s="22">
        <v>0</v>
      </c>
      <c r="G54" s="34">
        <v>0</v>
      </c>
      <c r="H54" s="33"/>
    </row>
    <row r="55" spans="1:8" x14ac:dyDescent="0.25">
      <c r="A55" s="6" t="s">
        <v>67</v>
      </c>
      <c r="B55" s="3" t="s">
        <v>84</v>
      </c>
      <c r="C55" s="6" t="s">
        <v>82</v>
      </c>
      <c r="D55" s="34">
        <v>0</v>
      </c>
      <c r="E55" s="34">
        <v>0</v>
      </c>
      <c r="F55" s="22">
        <v>0</v>
      </c>
      <c r="G55" s="34">
        <v>0</v>
      </c>
      <c r="H55" s="33"/>
    </row>
    <row r="56" spans="1:8" x14ac:dyDescent="0.25">
      <c r="A56" s="3" t="s">
        <v>62</v>
      </c>
      <c r="B56" s="3" t="s">
        <v>85</v>
      </c>
      <c r="C56" s="3" t="s">
        <v>89</v>
      </c>
      <c r="D56">
        <v>1000</v>
      </c>
      <c r="E56">
        <v>1000</v>
      </c>
      <c r="F56">
        <v>1000</v>
      </c>
      <c r="G56">
        <v>1000</v>
      </c>
    </row>
    <row r="57" spans="1:8" x14ac:dyDescent="0.25">
      <c r="A57" s="3" t="s">
        <v>62</v>
      </c>
      <c r="B57" s="3" t="s">
        <v>85</v>
      </c>
      <c r="C57" s="3" t="s">
        <v>88</v>
      </c>
      <c r="D57">
        <v>1000</v>
      </c>
      <c r="E57">
        <v>1000</v>
      </c>
      <c r="F57">
        <v>1000</v>
      </c>
      <c r="G57">
        <v>1000</v>
      </c>
    </row>
    <row r="58" spans="1:8" x14ac:dyDescent="0.25">
      <c r="A58" s="6" t="s">
        <v>72</v>
      </c>
      <c r="B58" s="6" t="s">
        <v>85</v>
      </c>
      <c r="C58" s="6" t="s">
        <v>86</v>
      </c>
      <c r="D58" s="60">
        <v>162</v>
      </c>
      <c r="E58" s="60">
        <v>324</v>
      </c>
      <c r="F58" s="60">
        <v>425</v>
      </c>
      <c r="G58" s="60">
        <v>376</v>
      </c>
      <c r="H58" s="23" t="s">
        <v>96</v>
      </c>
    </row>
    <row r="59" spans="1:8" x14ac:dyDescent="0.25">
      <c r="A59" s="6" t="s">
        <v>72</v>
      </c>
      <c r="B59" s="6" t="s">
        <v>85</v>
      </c>
      <c r="C59" s="6" t="s">
        <v>89</v>
      </c>
      <c r="D59" s="60">
        <v>267</v>
      </c>
      <c r="E59" s="60">
        <v>535</v>
      </c>
      <c r="F59" s="61">
        <v>702</v>
      </c>
      <c r="G59" s="60">
        <v>1299</v>
      </c>
      <c r="H59" s="23" t="s">
        <v>96</v>
      </c>
    </row>
    <row r="60" spans="1:8" x14ac:dyDescent="0.25">
      <c r="A60" s="6" t="s">
        <v>72</v>
      </c>
      <c r="B60" s="6" t="s">
        <v>85</v>
      </c>
      <c r="C60" s="6" t="s">
        <v>88</v>
      </c>
      <c r="D60" s="60">
        <v>371</v>
      </c>
      <c r="E60" s="60">
        <v>742</v>
      </c>
      <c r="F60" s="60">
        <v>974</v>
      </c>
      <c r="G60" s="60">
        <v>1025</v>
      </c>
      <c r="H60" s="23" t="s">
        <v>96</v>
      </c>
    </row>
    <row r="61" spans="1:8" x14ac:dyDescent="0.25">
      <c r="A61" s="3" t="s">
        <v>63</v>
      </c>
      <c r="B61" s="3" t="s">
        <v>85</v>
      </c>
      <c r="C61" s="3" t="s">
        <v>89</v>
      </c>
      <c r="D61">
        <v>173</v>
      </c>
      <c r="E61">
        <v>193</v>
      </c>
      <c r="F61" s="20">
        <v>195</v>
      </c>
      <c r="G61" s="20">
        <v>195</v>
      </c>
      <c r="H61" s="3" t="s">
        <v>112</v>
      </c>
    </row>
    <row r="62" spans="1:8" x14ac:dyDescent="0.25">
      <c r="A62" s="3" t="s">
        <v>63</v>
      </c>
      <c r="B62" s="3" t="s">
        <v>85</v>
      </c>
      <c r="C62" s="3" t="s">
        <v>88</v>
      </c>
      <c r="D62">
        <v>918</v>
      </c>
      <c r="E62">
        <v>1023</v>
      </c>
      <c r="F62" s="20">
        <v>1034</v>
      </c>
      <c r="G62" s="20">
        <v>1034</v>
      </c>
      <c r="H62" s="3" t="s">
        <v>113</v>
      </c>
    </row>
    <row r="63" spans="1:8" x14ac:dyDescent="0.25">
      <c r="A63" s="3" t="s">
        <v>63</v>
      </c>
      <c r="B63" s="3" t="s">
        <v>85</v>
      </c>
      <c r="C63" s="3" t="s">
        <v>86</v>
      </c>
      <c r="D63">
        <v>277</v>
      </c>
      <c r="E63">
        <v>308</v>
      </c>
      <c r="F63" s="20">
        <v>312</v>
      </c>
      <c r="G63" s="20">
        <v>312</v>
      </c>
      <c r="H63" s="3" t="s">
        <v>114</v>
      </c>
    </row>
    <row r="64" spans="1:8" x14ac:dyDescent="0.25">
      <c r="A64" s="3" t="s">
        <v>63</v>
      </c>
      <c r="B64" s="3" t="s">
        <v>85</v>
      </c>
      <c r="C64" s="3" t="s">
        <v>90</v>
      </c>
      <c r="D64">
        <v>83</v>
      </c>
      <c r="E64">
        <v>93</v>
      </c>
      <c r="F64" s="20">
        <v>94</v>
      </c>
      <c r="G64" s="20">
        <v>94</v>
      </c>
      <c r="H64" s="3" t="s">
        <v>115</v>
      </c>
    </row>
    <row r="65" spans="1:8" x14ac:dyDescent="0.25">
      <c r="A65" s="3" t="s">
        <v>63</v>
      </c>
      <c r="B65" s="3" t="s">
        <v>85</v>
      </c>
      <c r="C65" s="3" t="s">
        <v>91</v>
      </c>
      <c r="D65">
        <v>150</v>
      </c>
      <c r="E65">
        <v>167</v>
      </c>
      <c r="F65" s="20">
        <v>169</v>
      </c>
      <c r="G65" s="20">
        <v>169</v>
      </c>
      <c r="H65" s="3" t="s">
        <v>116</v>
      </c>
    </row>
    <row r="66" spans="1:8" x14ac:dyDescent="0.25">
      <c r="A66" s="3" t="s">
        <v>117</v>
      </c>
      <c r="B66" s="3" t="s">
        <v>85</v>
      </c>
      <c r="C66" s="3" t="s">
        <v>86</v>
      </c>
      <c r="D66" s="18">
        <v>13</v>
      </c>
      <c r="E66" s="18">
        <v>13</v>
      </c>
      <c r="F66" s="18">
        <v>13</v>
      </c>
      <c r="G66" s="18">
        <v>13</v>
      </c>
      <c r="H66" s="3" t="s">
        <v>101</v>
      </c>
    </row>
    <row r="67" spans="1:8" x14ac:dyDescent="0.25">
      <c r="A67" s="3" t="s">
        <v>117</v>
      </c>
      <c r="B67" s="3" t="s">
        <v>85</v>
      </c>
      <c r="C67" s="3" t="s">
        <v>90</v>
      </c>
      <c r="D67" s="18">
        <v>41</v>
      </c>
      <c r="E67" s="18">
        <v>41</v>
      </c>
      <c r="F67" s="18">
        <v>41</v>
      </c>
      <c r="G67" s="18">
        <v>41</v>
      </c>
      <c r="H67" s="3" t="s">
        <v>101</v>
      </c>
    </row>
    <row r="68" spans="1:8" x14ac:dyDescent="0.25">
      <c r="A68" s="3" t="s">
        <v>117</v>
      </c>
      <c r="B68" s="3" t="s">
        <v>85</v>
      </c>
      <c r="C68" s="3" t="s">
        <v>91</v>
      </c>
      <c r="D68" s="18">
        <v>23</v>
      </c>
      <c r="E68" s="18">
        <v>23</v>
      </c>
      <c r="F68" s="18">
        <v>23</v>
      </c>
      <c r="G68" s="18">
        <v>23</v>
      </c>
      <c r="H68" s="3" t="s">
        <v>101</v>
      </c>
    </row>
    <row r="69" spans="1:8" x14ac:dyDescent="0.25">
      <c r="A69" s="3" t="s">
        <v>117</v>
      </c>
      <c r="B69" s="3" t="s">
        <v>85</v>
      </c>
      <c r="C69" s="3" t="s">
        <v>93</v>
      </c>
      <c r="D69" s="18">
        <v>37</v>
      </c>
      <c r="E69" s="18">
        <v>37</v>
      </c>
      <c r="F69" s="18">
        <v>37</v>
      </c>
      <c r="G69" s="18">
        <v>37</v>
      </c>
      <c r="H69" s="3" t="s">
        <v>101</v>
      </c>
    </row>
    <row r="70" spans="1:8" x14ac:dyDescent="0.25">
      <c r="A70" s="3" t="s">
        <v>117</v>
      </c>
      <c r="B70" s="3" t="s">
        <v>85</v>
      </c>
      <c r="C70" s="3" t="s">
        <v>94</v>
      </c>
      <c r="D70" s="18">
        <v>0</v>
      </c>
      <c r="E70" s="18">
        <v>0</v>
      </c>
      <c r="F70" s="18">
        <v>0</v>
      </c>
      <c r="G70" s="18">
        <v>0</v>
      </c>
      <c r="H70" s="3" t="s">
        <v>101</v>
      </c>
    </row>
    <row r="71" spans="1:8" x14ac:dyDescent="0.25">
      <c r="A71" s="3" t="s">
        <v>117</v>
      </c>
      <c r="B71" s="3" t="s">
        <v>85</v>
      </c>
      <c r="C71" s="3" t="s">
        <v>95</v>
      </c>
      <c r="D71" s="18">
        <v>8</v>
      </c>
      <c r="E71" s="18">
        <v>8</v>
      </c>
      <c r="F71" s="18">
        <v>8</v>
      </c>
      <c r="G71" s="18">
        <v>8</v>
      </c>
      <c r="H71" s="3" t="s">
        <v>101</v>
      </c>
    </row>
    <row r="72" spans="1:8" x14ac:dyDescent="0.25">
      <c r="A72" s="3" t="s">
        <v>118</v>
      </c>
      <c r="B72" s="3" t="s">
        <v>85</v>
      </c>
      <c r="C72" s="3" t="s">
        <v>86</v>
      </c>
      <c r="D72" s="3">
        <v>43</v>
      </c>
      <c r="E72" s="3">
        <v>43</v>
      </c>
      <c r="F72" s="3">
        <v>43</v>
      </c>
      <c r="G72" s="3">
        <v>43</v>
      </c>
      <c r="H72" s="3" t="s">
        <v>119</v>
      </c>
    </row>
    <row r="73" spans="1:8" x14ac:dyDescent="0.25">
      <c r="A73" s="3" t="s">
        <v>118</v>
      </c>
      <c r="B73" s="3" t="s">
        <v>85</v>
      </c>
      <c r="C73" s="3" t="s">
        <v>88</v>
      </c>
      <c r="D73" s="3">
        <v>19</v>
      </c>
      <c r="E73" s="3">
        <v>19</v>
      </c>
      <c r="F73" s="3">
        <v>19</v>
      </c>
      <c r="G73" s="3">
        <v>19</v>
      </c>
      <c r="H73" s="3" t="s">
        <v>119</v>
      </c>
    </row>
    <row r="74" spans="1:8" x14ac:dyDescent="0.25">
      <c r="A74" s="58" t="s">
        <v>120</v>
      </c>
      <c r="B74" s="33" t="s">
        <v>85</v>
      </c>
      <c r="C74" s="6" t="s">
        <v>86</v>
      </c>
      <c r="D74" s="23">
        <v>0</v>
      </c>
      <c r="E74" s="23">
        <v>0</v>
      </c>
      <c r="F74" s="23">
        <v>0</v>
      </c>
      <c r="G74" s="23">
        <v>0</v>
      </c>
      <c r="H74" s="23" t="s">
        <v>96</v>
      </c>
    </row>
    <row r="75" spans="1:8" x14ac:dyDescent="0.25">
      <c r="A75" s="58" t="s">
        <v>120</v>
      </c>
      <c r="B75" s="33" t="s">
        <v>103</v>
      </c>
      <c r="C75" s="56" t="s">
        <v>104</v>
      </c>
      <c r="D75" s="34">
        <v>0</v>
      </c>
      <c r="E75" s="34">
        <v>100</v>
      </c>
      <c r="F75" s="22">
        <v>100</v>
      </c>
      <c r="G75" s="34">
        <v>100</v>
      </c>
      <c r="H75" s="23" t="s">
        <v>96</v>
      </c>
    </row>
    <row r="76" spans="1:8" x14ac:dyDescent="0.25">
      <c r="A76" s="58" t="s">
        <v>120</v>
      </c>
      <c r="B76" s="3" t="s">
        <v>81</v>
      </c>
      <c r="C76" s="3" t="s">
        <v>82</v>
      </c>
      <c r="D76" s="34">
        <v>0</v>
      </c>
      <c r="E76" s="34">
        <v>800</v>
      </c>
      <c r="F76" s="22">
        <v>800</v>
      </c>
      <c r="G76" s="34">
        <v>800</v>
      </c>
      <c r="H76" s="23" t="s">
        <v>96</v>
      </c>
    </row>
    <row r="77" spans="1:8" x14ac:dyDescent="0.25">
      <c r="A77" s="58" t="s">
        <v>120</v>
      </c>
      <c r="B77" s="3" t="s">
        <v>84</v>
      </c>
      <c r="C77" s="3" t="s">
        <v>82</v>
      </c>
      <c r="D77" s="34">
        <v>0</v>
      </c>
      <c r="E77" s="34">
        <v>800</v>
      </c>
      <c r="F77" s="22">
        <v>800</v>
      </c>
      <c r="G77" s="34">
        <v>800</v>
      </c>
      <c r="H77" s="23" t="s">
        <v>96</v>
      </c>
    </row>
    <row r="78" spans="1:8" x14ac:dyDescent="0.25">
      <c r="A78" s="33" t="s">
        <v>121</v>
      </c>
      <c r="B78" s="33" t="s">
        <v>85</v>
      </c>
      <c r="C78" s="6" t="s">
        <v>86</v>
      </c>
      <c r="D78" s="34">
        <v>0</v>
      </c>
      <c r="E78" s="34">
        <v>0</v>
      </c>
      <c r="F78" s="22">
        <v>0</v>
      </c>
      <c r="G78" s="34">
        <v>0</v>
      </c>
      <c r="H78" s="23" t="s">
        <v>96</v>
      </c>
    </row>
    <row r="79" spans="1:8" x14ac:dyDescent="0.25">
      <c r="A79" s="33" t="s">
        <v>121</v>
      </c>
      <c r="B79" s="33" t="s">
        <v>103</v>
      </c>
      <c r="C79" s="56" t="s">
        <v>104</v>
      </c>
      <c r="D79" s="34">
        <v>0</v>
      </c>
      <c r="E79" s="34">
        <v>100</v>
      </c>
      <c r="F79" s="22">
        <v>100</v>
      </c>
      <c r="G79" s="34">
        <v>100</v>
      </c>
      <c r="H79" s="23" t="s">
        <v>96</v>
      </c>
    </row>
    <row r="80" spans="1:8" x14ac:dyDescent="0.25">
      <c r="A80" s="33" t="s">
        <v>121</v>
      </c>
      <c r="B80" s="3" t="s">
        <v>81</v>
      </c>
      <c r="C80" s="3" t="s">
        <v>82</v>
      </c>
      <c r="D80" s="34">
        <v>0</v>
      </c>
      <c r="E80" s="34">
        <v>1000</v>
      </c>
      <c r="F80" s="22">
        <v>1000</v>
      </c>
      <c r="G80" s="34">
        <v>1000</v>
      </c>
      <c r="H80" s="23" t="s">
        <v>96</v>
      </c>
    </row>
    <row r="81" spans="1:8" x14ac:dyDescent="0.25">
      <c r="A81" s="33" t="s">
        <v>121</v>
      </c>
      <c r="B81" s="3" t="s">
        <v>84</v>
      </c>
      <c r="C81" s="3" t="s">
        <v>82</v>
      </c>
      <c r="D81" s="34">
        <v>0</v>
      </c>
      <c r="E81" s="34">
        <v>1000</v>
      </c>
      <c r="F81" s="22">
        <v>1000</v>
      </c>
      <c r="G81" s="34">
        <v>1000</v>
      </c>
      <c r="H81" s="23" t="s">
        <v>96</v>
      </c>
    </row>
    <row r="82" spans="1:8" x14ac:dyDescent="0.25">
      <c r="A82" s="58" t="s">
        <v>122</v>
      </c>
      <c r="B82" s="33" t="s">
        <v>85</v>
      </c>
      <c r="C82" s="6" t="s">
        <v>86</v>
      </c>
      <c r="D82" s="34">
        <v>0</v>
      </c>
      <c r="E82" s="34">
        <v>0</v>
      </c>
      <c r="F82" s="22">
        <v>0</v>
      </c>
      <c r="G82" s="34">
        <v>0</v>
      </c>
      <c r="H82" s="23" t="s">
        <v>96</v>
      </c>
    </row>
    <row r="83" spans="1:8" x14ac:dyDescent="0.25">
      <c r="A83" s="58" t="s">
        <v>122</v>
      </c>
      <c r="B83" s="33" t="s">
        <v>103</v>
      </c>
      <c r="C83" s="56" t="s">
        <v>104</v>
      </c>
      <c r="D83" s="34">
        <v>0</v>
      </c>
      <c r="E83" s="34">
        <v>100</v>
      </c>
      <c r="F83" s="22">
        <v>100</v>
      </c>
      <c r="G83" s="34">
        <v>100</v>
      </c>
      <c r="H83" s="23" t="s">
        <v>96</v>
      </c>
    </row>
    <row r="84" spans="1:8" x14ac:dyDescent="0.25">
      <c r="A84" s="58" t="s">
        <v>122</v>
      </c>
      <c r="B84" s="3" t="s">
        <v>81</v>
      </c>
      <c r="C84" s="3" t="s">
        <v>82</v>
      </c>
      <c r="D84" s="34">
        <v>0</v>
      </c>
      <c r="E84" s="34">
        <v>1000</v>
      </c>
      <c r="F84" s="22">
        <v>1000</v>
      </c>
      <c r="G84" s="34">
        <v>1000</v>
      </c>
      <c r="H84" s="23" t="s">
        <v>96</v>
      </c>
    </row>
    <row r="85" spans="1:8" x14ac:dyDescent="0.25">
      <c r="A85" s="58" t="s">
        <v>122</v>
      </c>
      <c r="B85" s="3" t="s">
        <v>84</v>
      </c>
      <c r="C85" s="3" t="s">
        <v>82</v>
      </c>
      <c r="D85" s="34">
        <v>0</v>
      </c>
      <c r="E85" s="34">
        <v>1000</v>
      </c>
      <c r="F85" s="22">
        <v>1000</v>
      </c>
      <c r="G85" s="34">
        <v>1000</v>
      </c>
      <c r="H85" s="23" t="s">
        <v>96</v>
      </c>
    </row>
    <row r="86" spans="1:8" x14ac:dyDescent="0.25">
      <c r="A86" s="33" t="s">
        <v>123</v>
      </c>
      <c r="B86" s="33" t="s">
        <v>85</v>
      </c>
      <c r="C86" s="6" t="s">
        <v>86</v>
      </c>
      <c r="D86" s="34">
        <v>0</v>
      </c>
      <c r="E86" s="34">
        <v>0</v>
      </c>
      <c r="F86" s="22">
        <v>0</v>
      </c>
      <c r="G86" s="34">
        <v>0</v>
      </c>
      <c r="H86" s="23" t="s">
        <v>96</v>
      </c>
    </row>
    <row r="87" spans="1:8" x14ac:dyDescent="0.25">
      <c r="A87" s="33" t="s">
        <v>123</v>
      </c>
      <c r="B87" s="33" t="s">
        <v>103</v>
      </c>
      <c r="C87" s="56" t="s">
        <v>104</v>
      </c>
      <c r="D87" s="34">
        <v>0</v>
      </c>
      <c r="E87" s="34">
        <v>100</v>
      </c>
      <c r="F87" s="22">
        <v>100</v>
      </c>
      <c r="G87" s="34">
        <v>100</v>
      </c>
      <c r="H87" s="23" t="s">
        <v>96</v>
      </c>
    </row>
    <row r="88" spans="1:8" x14ac:dyDescent="0.25">
      <c r="A88" s="33" t="s">
        <v>123</v>
      </c>
      <c r="B88" s="3" t="s">
        <v>81</v>
      </c>
      <c r="C88" s="3" t="s">
        <v>82</v>
      </c>
      <c r="D88" s="34">
        <v>0</v>
      </c>
      <c r="E88" s="34">
        <v>2800</v>
      </c>
      <c r="F88" s="22">
        <v>2800</v>
      </c>
      <c r="G88" s="34">
        <v>2800</v>
      </c>
      <c r="H88" s="23" t="s">
        <v>96</v>
      </c>
    </row>
    <row r="89" spans="1:8" x14ac:dyDescent="0.25">
      <c r="A89" s="33" t="s">
        <v>123</v>
      </c>
      <c r="B89" s="3" t="s">
        <v>84</v>
      </c>
      <c r="C89" s="3" t="s">
        <v>82</v>
      </c>
      <c r="D89" s="34">
        <v>0</v>
      </c>
      <c r="E89" s="34">
        <v>2800</v>
      </c>
      <c r="F89" s="22">
        <v>2800</v>
      </c>
      <c r="G89" s="34">
        <v>2800</v>
      </c>
      <c r="H89" s="23" t="s">
        <v>96</v>
      </c>
    </row>
    <row r="90" spans="1:8" x14ac:dyDescent="0.25">
      <c r="A90" s="58" t="s">
        <v>124</v>
      </c>
      <c r="B90" s="33" t="s">
        <v>85</v>
      </c>
      <c r="C90" s="33" t="s">
        <v>86</v>
      </c>
      <c r="D90" s="33">
        <v>0</v>
      </c>
      <c r="E90" s="34">
        <v>0</v>
      </c>
      <c r="F90" s="22">
        <v>0</v>
      </c>
      <c r="G90" s="34">
        <v>0</v>
      </c>
      <c r="H90" s="23" t="s">
        <v>96</v>
      </c>
    </row>
    <row r="91" spans="1:8" x14ac:dyDescent="0.25">
      <c r="A91" s="58" t="s">
        <v>124</v>
      </c>
      <c r="B91" s="33" t="s">
        <v>103</v>
      </c>
      <c r="C91" s="33" t="s">
        <v>104</v>
      </c>
      <c r="D91" s="33">
        <v>0</v>
      </c>
      <c r="E91" s="34">
        <v>100</v>
      </c>
      <c r="F91" s="22">
        <v>100</v>
      </c>
      <c r="G91" s="34">
        <v>100</v>
      </c>
      <c r="H91" s="23" t="s">
        <v>96</v>
      </c>
    </row>
    <row r="92" spans="1:8" x14ac:dyDescent="0.25">
      <c r="A92" s="58" t="s">
        <v>124</v>
      </c>
      <c r="B92" s="33" t="s">
        <v>81</v>
      </c>
      <c r="C92" s="33" t="s">
        <v>82</v>
      </c>
      <c r="D92" s="33">
        <v>0</v>
      </c>
      <c r="E92" s="34">
        <v>800</v>
      </c>
      <c r="F92" s="22">
        <v>800</v>
      </c>
      <c r="G92" s="34">
        <v>800</v>
      </c>
      <c r="H92" s="23" t="s">
        <v>96</v>
      </c>
    </row>
    <row r="93" spans="1:8" x14ac:dyDescent="0.25">
      <c r="A93" s="58" t="s">
        <v>124</v>
      </c>
      <c r="B93" s="33" t="s">
        <v>84</v>
      </c>
      <c r="C93" s="33" t="s">
        <v>82</v>
      </c>
      <c r="D93" s="33">
        <v>0</v>
      </c>
      <c r="E93" s="34">
        <v>800</v>
      </c>
      <c r="F93" s="22">
        <v>800</v>
      </c>
      <c r="G93" s="34">
        <v>800</v>
      </c>
      <c r="H93" s="23" t="s">
        <v>96</v>
      </c>
    </row>
    <row r="94" spans="1:8" x14ac:dyDescent="0.25">
      <c r="A94" s="58" t="s">
        <v>125</v>
      </c>
      <c r="B94" s="33" t="s">
        <v>85</v>
      </c>
      <c r="C94" s="33" t="s">
        <v>86</v>
      </c>
      <c r="D94" s="34">
        <v>0</v>
      </c>
      <c r="E94" s="34">
        <v>0</v>
      </c>
      <c r="F94" s="22">
        <v>0</v>
      </c>
      <c r="G94" s="34">
        <v>0</v>
      </c>
      <c r="H94" s="23" t="s">
        <v>96</v>
      </c>
    </row>
    <row r="95" spans="1:8" x14ac:dyDescent="0.25">
      <c r="A95" s="58" t="s">
        <v>125</v>
      </c>
      <c r="B95" s="33" t="s">
        <v>103</v>
      </c>
      <c r="C95" s="33" t="s">
        <v>104</v>
      </c>
      <c r="D95" s="34">
        <v>0</v>
      </c>
      <c r="E95" s="34"/>
      <c r="F95" s="22"/>
      <c r="G95" s="34"/>
      <c r="H95" s="23" t="s">
        <v>96</v>
      </c>
    </row>
    <row r="96" spans="1:8" x14ac:dyDescent="0.25">
      <c r="A96" s="58" t="s">
        <v>125</v>
      </c>
      <c r="B96" s="33" t="s">
        <v>81</v>
      </c>
      <c r="C96" s="33" t="s">
        <v>82</v>
      </c>
      <c r="D96" s="34">
        <v>0</v>
      </c>
      <c r="E96" s="34"/>
      <c r="F96" s="22"/>
      <c r="G96" s="34"/>
      <c r="H96" s="23" t="s">
        <v>96</v>
      </c>
    </row>
    <row r="97" spans="1:8" x14ac:dyDescent="0.25">
      <c r="A97" s="58" t="s">
        <v>125</v>
      </c>
      <c r="B97" s="33" t="s">
        <v>84</v>
      </c>
      <c r="C97" s="33" t="s">
        <v>82</v>
      </c>
      <c r="D97" s="34">
        <v>0</v>
      </c>
      <c r="E97" s="34"/>
      <c r="F97" s="22"/>
      <c r="G97" s="34"/>
      <c r="H97" s="23" t="s">
        <v>96</v>
      </c>
    </row>
    <row r="98" spans="1:8" x14ac:dyDescent="0.25">
      <c r="A98" s="3" t="s">
        <v>74</v>
      </c>
      <c r="B98" s="3" t="s">
        <v>85</v>
      </c>
      <c r="C98" s="3" t="s">
        <v>86</v>
      </c>
      <c r="D98" s="18">
        <v>1</v>
      </c>
      <c r="E98" s="18">
        <v>1</v>
      </c>
      <c r="F98" s="18">
        <v>1</v>
      </c>
      <c r="G98" s="18">
        <v>1</v>
      </c>
      <c r="H98" s="3" t="s">
        <v>126</v>
      </c>
    </row>
    <row r="99" spans="1:8" x14ac:dyDescent="0.25">
      <c r="A99" s="3" t="s">
        <v>74</v>
      </c>
      <c r="B99" s="3" t="s">
        <v>85</v>
      </c>
      <c r="C99" s="3" t="s">
        <v>90</v>
      </c>
      <c r="D99" s="18">
        <v>19</v>
      </c>
      <c r="E99" s="18">
        <v>19</v>
      </c>
      <c r="F99" s="18">
        <v>19</v>
      </c>
      <c r="G99" s="18">
        <v>19</v>
      </c>
      <c r="H99" s="3" t="s">
        <v>126</v>
      </c>
    </row>
    <row r="100" spans="1:8" x14ac:dyDescent="0.25">
      <c r="A100" s="3" t="s">
        <v>74</v>
      </c>
      <c r="B100" s="3" t="s">
        <v>85</v>
      </c>
      <c r="C100" s="3" t="s">
        <v>91</v>
      </c>
      <c r="D100" s="18">
        <v>38</v>
      </c>
      <c r="E100" s="18">
        <v>38</v>
      </c>
      <c r="F100" s="18">
        <v>38</v>
      </c>
      <c r="G100" s="18">
        <v>38</v>
      </c>
      <c r="H100" s="3" t="s">
        <v>126</v>
      </c>
    </row>
    <row r="101" spans="1:8" x14ac:dyDescent="0.25">
      <c r="A101" s="3" t="s">
        <v>74</v>
      </c>
      <c r="B101" s="3" t="s">
        <v>85</v>
      </c>
      <c r="C101" s="3" t="s">
        <v>93</v>
      </c>
      <c r="D101" s="18">
        <v>44</v>
      </c>
      <c r="E101" s="18">
        <v>44</v>
      </c>
      <c r="F101" s="18">
        <v>44</v>
      </c>
      <c r="G101" s="18">
        <v>44</v>
      </c>
      <c r="H101" s="3" t="s">
        <v>126</v>
      </c>
    </row>
    <row r="102" spans="1:8" x14ac:dyDescent="0.25">
      <c r="A102" s="3" t="s">
        <v>74</v>
      </c>
      <c r="B102" s="3" t="s">
        <v>85</v>
      </c>
      <c r="C102" s="3" t="s">
        <v>94</v>
      </c>
      <c r="D102" s="18">
        <v>12</v>
      </c>
      <c r="E102" s="18">
        <v>12</v>
      </c>
      <c r="F102" s="18">
        <v>12</v>
      </c>
      <c r="G102" s="18">
        <v>12</v>
      </c>
      <c r="H102" s="3" t="s">
        <v>126</v>
      </c>
    </row>
    <row r="103" spans="1:8" x14ac:dyDescent="0.25">
      <c r="A103" s="3" t="s">
        <v>74</v>
      </c>
      <c r="B103" s="3" t="s">
        <v>85</v>
      </c>
      <c r="C103" s="3" t="s">
        <v>95</v>
      </c>
      <c r="D103" s="18">
        <v>39</v>
      </c>
      <c r="E103" s="18">
        <v>39</v>
      </c>
      <c r="F103" s="18">
        <v>39</v>
      </c>
      <c r="G103" s="18">
        <v>39</v>
      </c>
      <c r="H103" s="3" t="s">
        <v>126</v>
      </c>
    </row>
    <row r="104" spans="1:8" x14ac:dyDescent="0.25">
      <c r="A104" s="3" t="s">
        <v>73</v>
      </c>
      <c r="B104" s="3" t="s">
        <v>85</v>
      </c>
      <c r="C104" s="3" t="s">
        <v>86</v>
      </c>
      <c r="D104" s="18">
        <v>0</v>
      </c>
      <c r="E104" s="18">
        <v>0</v>
      </c>
      <c r="F104" s="18">
        <v>0</v>
      </c>
      <c r="G104" s="18">
        <v>0</v>
      </c>
      <c r="H104" s="6" t="s">
        <v>111</v>
      </c>
    </row>
    <row r="105" spans="1:8" x14ac:dyDescent="0.25">
      <c r="A105" s="3" t="s">
        <v>73</v>
      </c>
      <c r="B105" s="3" t="s">
        <v>85</v>
      </c>
      <c r="C105" s="3" t="s">
        <v>90</v>
      </c>
      <c r="D105" s="18">
        <v>0</v>
      </c>
      <c r="E105" s="18">
        <v>0</v>
      </c>
      <c r="F105" s="18">
        <v>0</v>
      </c>
      <c r="G105" s="18">
        <v>0</v>
      </c>
      <c r="H105" s="6" t="s">
        <v>111</v>
      </c>
    </row>
    <row r="106" spans="1:8" x14ac:dyDescent="0.25">
      <c r="A106" s="3" t="s">
        <v>73</v>
      </c>
      <c r="B106" s="3" t="s">
        <v>85</v>
      </c>
      <c r="C106" s="3" t="s">
        <v>91</v>
      </c>
      <c r="D106" s="18">
        <v>0</v>
      </c>
      <c r="E106" s="18">
        <v>0</v>
      </c>
      <c r="F106" s="18">
        <v>0</v>
      </c>
      <c r="G106" s="18">
        <v>0</v>
      </c>
      <c r="H106" s="6" t="s">
        <v>111</v>
      </c>
    </row>
    <row r="107" spans="1:8" x14ac:dyDescent="0.25">
      <c r="A107" s="3" t="s">
        <v>73</v>
      </c>
      <c r="B107" s="3" t="s">
        <v>85</v>
      </c>
      <c r="C107" s="3" t="s">
        <v>93</v>
      </c>
      <c r="D107" s="18">
        <v>0</v>
      </c>
      <c r="E107" s="18">
        <v>0</v>
      </c>
      <c r="F107" s="18">
        <v>0</v>
      </c>
      <c r="G107" s="18">
        <v>0</v>
      </c>
      <c r="H107" s="6" t="s">
        <v>111</v>
      </c>
    </row>
    <row r="108" spans="1:8" x14ac:dyDescent="0.25">
      <c r="A108" s="3" t="s">
        <v>73</v>
      </c>
      <c r="B108" s="3" t="s">
        <v>85</v>
      </c>
      <c r="C108" s="3" t="s">
        <v>94</v>
      </c>
      <c r="D108" s="18">
        <v>0</v>
      </c>
      <c r="E108" s="18">
        <v>0</v>
      </c>
      <c r="F108" s="18">
        <v>0</v>
      </c>
      <c r="G108" s="18">
        <v>0</v>
      </c>
      <c r="H108" s="6" t="s">
        <v>111</v>
      </c>
    </row>
    <row r="109" spans="1:8" x14ac:dyDescent="0.25">
      <c r="A109" s="3" t="s">
        <v>73</v>
      </c>
      <c r="B109" s="3" t="s">
        <v>85</v>
      </c>
      <c r="C109" s="3" t="s">
        <v>95</v>
      </c>
      <c r="D109" s="18">
        <v>0</v>
      </c>
      <c r="E109" s="18">
        <v>0</v>
      </c>
      <c r="F109" s="18">
        <v>0</v>
      </c>
      <c r="G109" s="18">
        <v>0</v>
      </c>
      <c r="H109" s="6" t="s">
        <v>111</v>
      </c>
    </row>
    <row r="110" spans="1:8" x14ac:dyDescent="0.25">
      <c r="A110" s="6" t="s">
        <v>127</v>
      </c>
      <c r="B110" s="6" t="s">
        <v>85</v>
      </c>
      <c r="C110" s="6" t="s">
        <v>128</v>
      </c>
      <c r="D110" s="6">
        <v>0</v>
      </c>
      <c r="E110" s="6">
        <v>0</v>
      </c>
      <c r="F110" s="6">
        <v>0</v>
      </c>
      <c r="G110" s="6">
        <v>0</v>
      </c>
      <c r="H110" s="6" t="s">
        <v>102</v>
      </c>
    </row>
    <row r="111" spans="1:8" x14ac:dyDescent="0.25">
      <c r="A111" s="3" t="s">
        <v>70</v>
      </c>
      <c r="B111" s="3" t="s">
        <v>85</v>
      </c>
      <c r="C111" s="3" t="s">
        <v>86</v>
      </c>
      <c r="D111" s="3">
        <v>290</v>
      </c>
      <c r="E111" s="3">
        <v>300</v>
      </c>
      <c r="F111" s="3">
        <v>300</v>
      </c>
      <c r="G111" s="3">
        <v>300</v>
      </c>
      <c r="H111" s="3" t="s">
        <v>119</v>
      </c>
    </row>
    <row r="112" spans="1:8" x14ac:dyDescent="0.25">
      <c r="A112" s="3" t="s">
        <v>70</v>
      </c>
      <c r="B112" s="3" t="s">
        <v>85</v>
      </c>
      <c r="C112" s="3" t="s">
        <v>90</v>
      </c>
      <c r="D112" s="3">
        <v>135</v>
      </c>
      <c r="E112" s="3">
        <v>150</v>
      </c>
      <c r="F112" s="3">
        <v>150</v>
      </c>
      <c r="G112" s="3">
        <v>150</v>
      </c>
      <c r="H112" s="3" t="s">
        <v>129</v>
      </c>
    </row>
    <row r="113" spans="1:8" x14ac:dyDescent="0.25">
      <c r="A113" s="3" t="s">
        <v>70</v>
      </c>
      <c r="B113" s="3" t="s">
        <v>85</v>
      </c>
      <c r="C113" s="3" t="s">
        <v>91</v>
      </c>
      <c r="D113" s="3">
        <v>0</v>
      </c>
      <c r="E113" s="3">
        <v>0</v>
      </c>
      <c r="F113" s="3">
        <v>0</v>
      </c>
      <c r="G113" s="3">
        <v>0</v>
      </c>
      <c r="H113" s="3" t="s">
        <v>129</v>
      </c>
    </row>
    <row r="114" spans="1:8" x14ac:dyDescent="0.25">
      <c r="A114" s="3" t="s">
        <v>70</v>
      </c>
      <c r="B114" s="3" t="s">
        <v>85</v>
      </c>
      <c r="C114" s="3" t="s">
        <v>93</v>
      </c>
      <c r="D114" s="3">
        <v>0</v>
      </c>
      <c r="E114" s="3">
        <v>0</v>
      </c>
      <c r="F114" s="3">
        <v>0</v>
      </c>
      <c r="G114" s="3">
        <v>0</v>
      </c>
      <c r="H114" s="3" t="s">
        <v>129</v>
      </c>
    </row>
    <row r="115" spans="1:8" x14ac:dyDescent="0.25">
      <c r="A115" s="3" t="s">
        <v>70</v>
      </c>
      <c r="B115" s="3" t="s">
        <v>85</v>
      </c>
      <c r="C115" s="3" t="s">
        <v>94</v>
      </c>
      <c r="D115" s="3">
        <v>0</v>
      </c>
      <c r="E115" s="3">
        <v>0</v>
      </c>
      <c r="F115" s="3">
        <v>0</v>
      </c>
      <c r="G115" s="3">
        <v>0</v>
      </c>
      <c r="H115" s="3" t="s">
        <v>129</v>
      </c>
    </row>
    <row r="116" spans="1:8" x14ac:dyDescent="0.25">
      <c r="A116" s="3" t="s">
        <v>70</v>
      </c>
      <c r="B116" s="3" t="s">
        <v>85</v>
      </c>
      <c r="C116" s="3" t="s">
        <v>95</v>
      </c>
      <c r="D116" s="3">
        <v>45</v>
      </c>
      <c r="E116" s="3">
        <v>60</v>
      </c>
      <c r="F116" s="3">
        <v>60</v>
      </c>
      <c r="G116" s="3">
        <v>60</v>
      </c>
      <c r="H116" s="3" t="s">
        <v>129</v>
      </c>
    </row>
    <row r="117" spans="1:8" x14ac:dyDescent="0.25">
      <c r="A117" s="3" t="s">
        <v>70</v>
      </c>
      <c r="B117" s="3" t="s">
        <v>85</v>
      </c>
      <c r="C117" s="3" t="s">
        <v>130</v>
      </c>
      <c r="D117" s="3">
        <v>440</v>
      </c>
      <c r="E117" s="3">
        <v>450</v>
      </c>
      <c r="F117" s="3">
        <v>450</v>
      </c>
      <c r="G117" s="3">
        <v>450</v>
      </c>
      <c r="H117" s="3" t="s">
        <v>119</v>
      </c>
    </row>
    <row r="118" spans="1:8" x14ac:dyDescent="0.25">
      <c r="A118" s="3" t="s">
        <v>70</v>
      </c>
      <c r="B118" s="3" t="s">
        <v>85</v>
      </c>
      <c r="C118" s="3" t="s">
        <v>131</v>
      </c>
      <c r="D118" s="3">
        <v>120</v>
      </c>
      <c r="E118" s="3">
        <v>120</v>
      </c>
      <c r="F118" s="3">
        <v>120</v>
      </c>
      <c r="G118" s="3">
        <v>120</v>
      </c>
      <c r="H118" s="3" t="s">
        <v>119</v>
      </c>
    </row>
    <row r="119" spans="1:8" x14ac:dyDescent="0.25">
      <c r="A119" s="3" t="s">
        <v>70</v>
      </c>
      <c r="B119" s="3" t="s">
        <v>85</v>
      </c>
      <c r="C119" s="3" t="s">
        <v>132</v>
      </c>
      <c r="D119" s="3">
        <v>100</v>
      </c>
      <c r="E119" s="3">
        <v>100</v>
      </c>
      <c r="F119" s="3">
        <v>100</v>
      </c>
      <c r="G119" s="3">
        <v>100</v>
      </c>
      <c r="H119" s="3" t="s">
        <v>119</v>
      </c>
    </row>
    <row r="120" spans="1:8" x14ac:dyDescent="0.25">
      <c r="A120" s="3" t="s">
        <v>70</v>
      </c>
      <c r="B120" s="3" t="s">
        <v>85</v>
      </c>
      <c r="C120" s="3" t="s">
        <v>133</v>
      </c>
      <c r="D120" s="3">
        <v>1800</v>
      </c>
      <c r="E120" s="3">
        <v>1940</v>
      </c>
      <c r="F120" s="3">
        <v>1940</v>
      </c>
      <c r="G120" s="3">
        <v>1940</v>
      </c>
      <c r="H120" s="3" t="s">
        <v>119</v>
      </c>
    </row>
    <row r="121" spans="1:8" x14ac:dyDescent="0.25">
      <c r="A121" s="3" t="s">
        <v>134</v>
      </c>
      <c r="B121" s="3" t="s">
        <v>85</v>
      </c>
      <c r="C121" s="3" t="s">
        <v>86</v>
      </c>
      <c r="D121" s="18">
        <v>208</v>
      </c>
      <c r="E121" s="18">
        <v>208</v>
      </c>
      <c r="F121" s="18">
        <v>208</v>
      </c>
      <c r="G121" s="18">
        <v>208</v>
      </c>
      <c r="H121" s="3" t="s">
        <v>135</v>
      </c>
    </row>
    <row r="122" spans="1:8" x14ac:dyDescent="0.25">
      <c r="A122" s="3" t="s">
        <v>134</v>
      </c>
      <c r="B122" s="3" t="s">
        <v>85</v>
      </c>
      <c r="C122" s="3" t="s">
        <v>90</v>
      </c>
      <c r="D122" s="18">
        <v>31</v>
      </c>
      <c r="E122" s="18">
        <v>31</v>
      </c>
      <c r="F122" s="18">
        <v>31</v>
      </c>
      <c r="G122" s="18">
        <v>31</v>
      </c>
      <c r="H122" s="3" t="s">
        <v>135</v>
      </c>
    </row>
    <row r="123" spans="1:8" x14ac:dyDescent="0.25">
      <c r="A123" s="3" t="s">
        <v>134</v>
      </c>
      <c r="B123" s="3" t="s">
        <v>85</v>
      </c>
      <c r="C123" s="3" t="s">
        <v>91</v>
      </c>
      <c r="D123" s="18">
        <v>59</v>
      </c>
      <c r="E123" s="18">
        <v>59</v>
      </c>
      <c r="F123" s="18">
        <v>59</v>
      </c>
      <c r="G123" s="18">
        <v>59</v>
      </c>
      <c r="H123" s="3" t="s">
        <v>135</v>
      </c>
    </row>
    <row r="124" spans="1:8" x14ac:dyDescent="0.25">
      <c r="A124" s="3" t="s">
        <v>134</v>
      </c>
      <c r="B124" s="3" t="s">
        <v>85</v>
      </c>
      <c r="C124" s="3" t="s">
        <v>93</v>
      </c>
      <c r="D124" s="18">
        <v>46</v>
      </c>
      <c r="E124" s="18">
        <v>46</v>
      </c>
      <c r="F124" s="18">
        <v>46</v>
      </c>
      <c r="G124" s="18">
        <v>46</v>
      </c>
      <c r="H124" s="3" t="s">
        <v>135</v>
      </c>
    </row>
    <row r="125" spans="1:8" x14ac:dyDescent="0.25">
      <c r="A125" s="3" t="s">
        <v>134</v>
      </c>
      <c r="B125" s="3" t="s">
        <v>85</v>
      </c>
      <c r="C125" s="3" t="s">
        <v>94</v>
      </c>
      <c r="D125" s="18">
        <v>21</v>
      </c>
      <c r="E125" s="18">
        <v>21</v>
      </c>
      <c r="F125" s="18">
        <v>21</v>
      </c>
      <c r="G125" s="18">
        <v>21</v>
      </c>
      <c r="H125" s="3" t="s">
        <v>135</v>
      </c>
    </row>
    <row r="126" spans="1:8" x14ac:dyDescent="0.25">
      <c r="A126" s="3" t="s">
        <v>134</v>
      </c>
      <c r="B126" s="3" t="s">
        <v>85</v>
      </c>
      <c r="C126" s="3" t="s">
        <v>95</v>
      </c>
      <c r="D126" s="18">
        <v>57</v>
      </c>
      <c r="E126" s="18">
        <v>57</v>
      </c>
      <c r="F126" s="18">
        <v>57</v>
      </c>
      <c r="G126" s="18">
        <v>57</v>
      </c>
      <c r="H126" s="3" t="s">
        <v>135</v>
      </c>
    </row>
    <row r="127" spans="1:8" x14ac:dyDescent="0.25">
      <c r="A127" s="3" t="s">
        <v>136</v>
      </c>
      <c r="B127" s="3" t="s">
        <v>85</v>
      </c>
      <c r="C127" s="3" t="s">
        <v>86</v>
      </c>
      <c r="D127" s="18">
        <v>146</v>
      </c>
      <c r="E127" s="18">
        <v>146</v>
      </c>
      <c r="F127" s="18">
        <v>146</v>
      </c>
      <c r="G127" s="18">
        <v>146</v>
      </c>
      <c r="H127" s="3" t="s">
        <v>137</v>
      </c>
    </row>
    <row r="128" spans="1:8" x14ac:dyDescent="0.25">
      <c r="A128" s="3" t="s">
        <v>136</v>
      </c>
      <c r="B128" s="3" t="s">
        <v>85</v>
      </c>
      <c r="C128" s="3" t="s">
        <v>90</v>
      </c>
      <c r="D128" s="18">
        <v>22</v>
      </c>
      <c r="E128" s="18">
        <v>22</v>
      </c>
      <c r="F128" s="18">
        <v>22</v>
      </c>
      <c r="G128" s="18">
        <v>22</v>
      </c>
      <c r="H128" s="3" t="s">
        <v>137</v>
      </c>
    </row>
    <row r="129" spans="1:8" x14ac:dyDescent="0.25">
      <c r="A129" s="3" t="s">
        <v>136</v>
      </c>
      <c r="B129" s="3" t="s">
        <v>85</v>
      </c>
      <c r="C129" s="3" t="s">
        <v>91</v>
      </c>
      <c r="D129" s="18">
        <v>42</v>
      </c>
      <c r="E129" s="18">
        <v>42</v>
      </c>
      <c r="F129" s="18">
        <v>42</v>
      </c>
      <c r="G129" s="18">
        <v>42</v>
      </c>
      <c r="H129" s="3" t="s">
        <v>137</v>
      </c>
    </row>
    <row r="130" spans="1:8" x14ac:dyDescent="0.25">
      <c r="A130" s="3" t="s">
        <v>136</v>
      </c>
      <c r="B130" s="3" t="s">
        <v>85</v>
      </c>
      <c r="C130" s="3" t="s">
        <v>93</v>
      </c>
      <c r="D130" s="18">
        <v>32</v>
      </c>
      <c r="E130" s="18">
        <v>32</v>
      </c>
      <c r="F130" s="18">
        <v>32</v>
      </c>
      <c r="G130" s="18">
        <v>32</v>
      </c>
      <c r="H130" s="3" t="s">
        <v>137</v>
      </c>
    </row>
    <row r="131" spans="1:8" x14ac:dyDescent="0.25">
      <c r="A131" s="3" t="s">
        <v>136</v>
      </c>
      <c r="B131" s="3" t="s">
        <v>85</v>
      </c>
      <c r="C131" s="3" t="s">
        <v>94</v>
      </c>
      <c r="D131" s="18">
        <v>15</v>
      </c>
      <c r="E131" s="18">
        <v>15</v>
      </c>
      <c r="F131" s="18">
        <v>15</v>
      </c>
      <c r="G131" s="18">
        <v>15</v>
      </c>
      <c r="H131" s="3" t="s">
        <v>137</v>
      </c>
    </row>
    <row r="132" spans="1:8" x14ac:dyDescent="0.25">
      <c r="A132" s="3" t="s">
        <v>136</v>
      </c>
      <c r="B132" s="3" t="s">
        <v>85</v>
      </c>
      <c r="C132" s="3" t="s">
        <v>95</v>
      </c>
      <c r="D132" s="18">
        <v>40</v>
      </c>
      <c r="E132" s="18">
        <v>40</v>
      </c>
      <c r="F132" s="18">
        <v>40</v>
      </c>
      <c r="G132" s="18">
        <v>40</v>
      </c>
      <c r="H132" s="3" t="s">
        <v>137</v>
      </c>
    </row>
    <row r="133" spans="1:8" x14ac:dyDescent="0.25">
      <c r="A133" s="3" t="s">
        <v>138</v>
      </c>
      <c r="B133" s="3" t="s">
        <v>85</v>
      </c>
      <c r="C133" s="3" t="s">
        <v>86</v>
      </c>
      <c r="D133" s="18">
        <v>278</v>
      </c>
      <c r="E133" s="18">
        <v>278</v>
      </c>
      <c r="F133" s="18">
        <v>278</v>
      </c>
      <c r="G133" s="18">
        <v>278</v>
      </c>
      <c r="H133" s="3" t="s">
        <v>139</v>
      </c>
    </row>
    <row r="134" spans="1:8" x14ac:dyDescent="0.25">
      <c r="A134" s="3" t="s">
        <v>138</v>
      </c>
      <c r="B134" s="3" t="s">
        <v>85</v>
      </c>
      <c r="C134" s="3" t="s">
        <v>90</v>
      </c>
      <c r="D134" s="18">
        <v>41</v>
      </c>
      <c r="E134" s="18">
        <v>41</v>
      </c>
      <c r="F134" s="18">
        <v>41</v>
      </c>
      <c r="G134" s="18">
        <v>41</v>
      </c>
      <c r="H134" s="3" t="s">
        <v>139</v>
      </c>
    </row>
    <row r="135" spans="1:8" x14ac:dyDescent="0.25">
      <c r="A135" s="3" t="s">
        <v>138</v>
      </c>
      <c r="B135" s="3" t="s">
        <v>85</v>
      </c>
      <c r="C135" s="3" t="s">
        <v>91</v>
      </c>
      <c r="D135" s="18">
        <v>79</v>
      </c>
      <c r="E135" s="18">
        <v>79</v>
      </c>
      <c r="F135" s="18">
        <v>79</v>
      </c>
      <c r="G135" s="18">
        <v>79</v>
      </c>
      <c r="H135" s="3" t="s">
        <v>139</v>
      </c>
    </row>
    <row r="136" spans="1:8" x14ac:dyDescent="0.25">
      <c r="A136" s="3" t="s">
        <v>138</v>
      </c>
      <c r="B136" s="3" t="s">
        <v>85</v>
      </c>
      <c r="C136" s="3" t="s">
        <v>93</v>
      </c>
      <c r="D136" s="18">
        <v>61</v>
      </c>
      <c r="E136" s="18">
        <v>61</v>
      </c>
      <c r="F136" s="18">
        <v>61</v>
      </c>
      <c r="G136" s="18">
        <v>61</v>
      </c>
      <c r="H136" s="3" t="s">
        <v>139</v>
      </c>
    </row>
    <row r="137" spans="1:8" x14ac:dyDescent="0.25">
      <c r="A137" s="3" t="s">
        <v>138</v>
      </c>
      <c r="B137" s="3" t="s">
        <v>85</v>
      </c>
      <c r="C137" s="3" t="s">
        <v>94</v>
      </c>
      <c r="D137" s="18">
        <v>28</v>
      </c>
      <c r="E137" s="18">
        <v>28</v>
      </c>
      <c r="F137" s="18">
        <v>28</v>
      </c>
      <c r="G137" s="18">
        <v>28</v>
      </c>
      <c r="H137" s="3" t="s">
        <v>139</v>
      </c>
    </row>
    <row r="138" spans="1:8" x14ac:dyDescent="0.25">
      <c r="A138" s="3" t="s">
        <v>138</v>
      </c>
      <c r="B138" s="3" t="s">
        <v>85</v>
      </c>
      <c r="C138" s="3" t="s">
        <v>95</v>
      </c>
      <c r="D138" s="18">
        <v>76</v>
      </c>
      <c r="E138" s="18">
        <v>76</v>
      </c>
      <c r="F138" s="18">
        <v>76</v>
      </c>
      <c r="G138" s="18">
        <v>76</v>
      </c>
      <c r="H138" s="3" t="s">
        <v>139</v>
      </c>
    </row>
    <row r="139" spans="1:8" x14ac:dyDescent="0.25">
      <c r="A139" s="3" t="s">
        <v>140</v>
      </c>
      <c r="B139" s="3" t="s">
        <v>85</v>
      </c>
      <c r="C139" s="3" t="s">
        <v>86</v>
      </c>
      <c r="D139" s="18">
        <v>286</v>
      </c>
      <c r="E139" s="18">
        <v>286</v>
      </c>
      <c r="F139" s="18">
        <v>286</v>
      </c>
      <c r="G139" s="18">
        <v>286</v>
      </c>
      <c r="H139" s="3" t="s">
        <v>141</v>
      </c>
    </row>
    <row r="140" spans="1:8" x14ac:dyDescent="0.25">
      <c r="A140" s="3" t="s">
        <v>140</v>
      </c>
      <c r="B140" s="3" t="s">
        <v>85</v>
      </c>
      <c r="C140" s="3" t="s">
        <v>90</v>
      </c>
      <c r="D140" s="18">
        <v>42</v>
      </c>
      <c r="E140" s="18">
        <v>42</v>
      </c>
      <c r="F140" s="18">
        <v>42</v>
      </c>
      <c r="G140" s="18">
        <v>42</v>
      </c>
      <c r="H140" s="3" t="s">
        <v>141</v>
      </c>
    </row>
    <row r="141" spans="1:8" x14ac:dyDescent="0.25">
      <c r="A141" s="3" t="s">
        <v>140</v>
      </c>
      <c r="B141" s="3" t="s">
        <v>85</v>
      </c>
      <c r="C141" s="3" t="s">
        <v>91</v>
      </c>
      <c r="D141" s="18">
        <v>81</v>
      </c>
      <c r="E141" s="18">
        <v>81</v>
      </c>
      <c r="F141" s="18">
        <v>81</v>
      </c>
      <c r="G141" s="18">
        <v>81</v>
      </c>
      <c r="H141" s="3" t="s">
        <v>141</v>
      </c>
    </row>
    <row r="142" spans="1:8" x14ac:dyDescent="0.25">
      <c r="A142" s="3" t="s">
        <v>140</v>
      </c>
      <c r="B142" s="3" t="s">
        <v>85</v>
      </c>
      <c r="C142" s="3" t="s">
        <v>93</v>
      </c>
      <c r="D142" s="18">
        <v>63</v>
      </c>
      <c r="E142" s="18">
        <v>63</v>
      </c>
      <c r="F142" s="18">
        <v>63</v>
      </c>
      <c r="G142" s="18">
        <v>63</v>
      </c>
      <c r="H142" s="3" t="s">
        <v>141</v>
      </c>
    </row>
    <row r="143" spans="1:8" x14ac:dyDescent="0.25">
      <c r="A143" s="3" t="s">
        <v>140</v>
      </c>
      <c r="B143" s="3" t="s">
        <v>85</v>
      </c>
      <c r="C143" s="3" t="s">
        <v>94</v>
      </c>
      <c r="D143" s="18">
        <v>29</v>
      </c>
      <c r="E143" s="18">
        <v>29</v>
      </c>
      <c r="F143" s="18">
        <v>29</v>
      </c>
      <c r="G143" s="18">
        <v>29</v>
      </c>
      <c r="H143" s="3" t="s">
        <v>141</v>
      </c>
    </row>
    <row r="144" spans="1:8" x14ac:dyDescent="0.25">
      <c r="A144" s="3" t="s">
        <v>140</v>
      </c>
      <c r="B144" s="3" t="s">
        <v>85</v>
      </c>
      <c r="C144" s="3" t="s">
        <v>95</v>
      </c>
      <c r="D144" s="18">
        <v>78</v>
      </c>
      <c r="E144" s="18">
        <v>78</v>
      </c>
      <c r="F144" s="18">
        <v>78</v>
      </c>
      <c r="G144" s="18">
        <v>78</v>
      </c>
      <c r="H144" s="3" t="s">
        <v>141</v>
      </c>
    </row>
    <row r="145" spans="1:8" x14ac:dyDescent="0.25">
      <c r="A145" s="3" t="s">
        <v>142</v>
      </c>
      <c r="B145" s="3" t="s">
        <v>85</v>
      </c>
      <c r="C145" s="3" t="s">
        <v>86</v>
      </c>
      <c r="D145" s="18">
        <v>133</v>
      </c>
      <c r="E145" s="18">
        <v>133</v>
      </c>
      <c r="F145" s="18">
        <v>133</v>
      </c>
      <c r="G145" s="18">
        <v>133</v>
      </c>
      <c r="H145" s="3" t="s">
        <v>143</v>
      </c>
    </row>
    <row r="146" spans="1:8" x14ac:dyDescent="0.25">
      <c r="A146" s="3" t="s">
        <v>142</v>
      </c>
      <c r="B146" s="3" t="s">
        <v>85</v>
      </c>
      <c r="C146" s="3" t="s">
        <v>90</v>
      </c>
      <c r="D146" s="18">
        <v>20</v>
      </c>
      <c r="E146" s="18">
        <v>20</v>
      </c>
      <c r="F146" s="18">
        <v>20</v>
      </c>
      <c r="G146" s="18">
        <v>20</v>
      </c>
      <c r="H146" s="3" t="s">
        <v>143</v>
      </c>
    </row>
    <row r="147" spans="1:8" x14ac:dyDescent="0.25">
      <c r="A147" s="3" t="s">
        <v>142</v>
      </c>
      <c r="B147" s="3" t="s">
        <v>85</v>
      </c>
      <c r="C147" s="3" t="s">
        <v>91</v>
      </c>
      <c r="D147" s="18">
        <v>38</v>
      </c>
      <c r="E147" s="18">
        <v>38</v>
      </c>
      <c r="F147" s="18">
        <v>38</v>
      </c>
      <c r="G147" s="18">
        <v>38</v>
      </c>
      <c r="H147" s="3" t="s">
        <v>143</v>
      </c>
    </row>
    <row r="148" spans="1:8" x14ac:dyDescent="0.25">
      <c r="A148" s="3" t="s">
        <v>142</v>
      </c>
      <c r="B148" s="3" t="s">
        <v>85</v>
      </c>
      <c r="C148" s="3" t="s">
        <v>93</v>
      </c>
      <c r="D148" s="18">
        <v>29</v>
      </c>
      <c r="E148" s="18">
        <v>29</v>
      </c>
      <c r="F148" s="18">
        <v>29</v>
      </c>
      <c r="G148" s="18">
        <v>29</v>
      </c>
      <c r="H148" s="3" t="s">
        <v>143</v>
      </c>
    </row>
    <row r="149" spans="1:8" x14ac:dyDescent="0.25">
      <c r="A149" s="3" t="s">
        <v>142</v>
      </c>
      <c r="B149" s="3" t="s">
        <v>85</v>
      </c>
      <c r="C149" s="3" t="s">
        <v>94</v>
      </c>
      <c r="D149" s="18">
        <v>14</v>
      </c>
      <c r="E149" s="18">
        <v>14</v>
      </c>
      <c r="F149" s="18">
        <v>14</v>
      </c>
      <c r="G149" s="18">
        <v>14</v>
      </c>
      <c r="H149" s="3" t="s">
        <v>143</v>
      </c>
    </row>
    <row r="150" spans="1:8" x14ac:dyDescent="0.25">
      <c r="A150" s="3" t="s">
        <v>142</v>
      </c>
      <c r="B150" s="3" t="s">
        <v>85</v>
      </c>
      <c r="C150" s="3" t="s">
        <v>95</v>
      </c>
      <c r="D150" s="18">
        <v>36</v>
      </c>
      <c r="E150" s="18">
        <v>36</v>
      </c>
      <c r="F150" s="18">
        <v>36</v>
      </c>
      <c r="G150" s="18">
        <v>36</v>
      </c>
      <c r="H150" s="3" t="s">
        <v>143</v>
      </c>
    </row>
    <row r="151" spans="1:8" x14ac:dyDescent="0.25">
      <c r="A151" s="3" t="s">
        <v>92</v>
      </c>
      <c r="B151" s="3" t="s">
        <v>85</v>
      </c>
      <c r="C151" s="3" t="s">
        <v>86</v>
      </c>
      <c r="D151" s="22">
        <v>1019.5</v>
      </c>
      <c r="E151" s="22">
        <v>1411.7</v>
      </c>
      <c r="F151" s="22">
        <v>2500</v>
      </c>
      <c r="G151" s="22">
        <v>2500</v>
      </c>
      <c r="H151" s="22" t="s">
        <v>102</v>
      </c>
    </row>
    <row r="152" spans="1:8" x14ac:dyDescent="0.25">
      <c r="A152" s="3" t="s">
        <v>92</v>
      </c>
      <c r="B152" s="3" t="s">
        <v>85</v>
      </c>
      <c r="C152" s="3" t="s">
        <v>89</v>
      </c>
      <c r="D152" s="18">
        <v>0</v>
      </c>
      <c r="E152" s="18">
        <v>0</v>
      </c>
      <c r="F152" s="18">
        <v>0</v>
      </c>
      <c r="G152" s="18">
        <v>0</v>
      </c>
      <c r="H152" s="32" t="s">
        <v>102</v>
      </c>
    </row>
    <row r="153" spans="1:8" x14ac:dyDescent="0.25">
      <c r="A153" s="3" t="s">
        <v>92</v>
      </c>
      <c r="B153" s="3" t="s">
        <v>85</v>
      </c>
      <c r="C153" s="3" t="s">
        <v>88</v>
      </c>
      <c r="D153" s="18">
        <v>0</v>
      </c>
      <c r="E153" s="18">
        <v>0</v>
      </c>
      <c r="F153" s="18">
        <v>0</v>
      </c>
      <c r="G153" s="18">
        <v>0</v>
      </c>
      <c r="H153" s="32" t="s">
        <v>102</v>
      </c>
    </row>
    <row r="154" spans="1:8" x14ac:dyDescent="0.25">
      <c r="A154" s="3" t="s">
        <v>92</v>
      </c>
      <c r="B154" s="3" t="s">
        <v>85</v>
      </c>
      <c r="C154" s="3" t="s">
        <v>144</v>
      </c>
      <c r="D154" s="18">
        <v>0</v>
      </c>
      <c r="E154" s="18">
        <v>0</v>
      </c>
      <c r="F154" s="18">
        <v>0</v>
      </c>
      <c r="G154" s="18">
        <v>0</v>
      </c>
      <c r="H154" s="32" t="s">
        <v>102</v>
      </c>
    </row>
    <row r="155" spans="1:8" x14ac:dyDescent="0.25">
      <c r="A155" s="3" t="s">
        <v>92</v>
      </c>
      <c r="B155" s="3" t="s">
        <v>81</v>
      </c>
      <c r="C155" s="3" t="s">
        <v>82</v>
      </c>
      <c r="D155" s="34">
        <v>1</v>
      </c>
      <c r="E155" s="34">
        <v>2000</v>
      </c>
      <c r="F155" s="22">
        <v>8000</v>
      </c>
      <c r="G155" s="34">
        <v>12000</v>
      </c>
      <c r="H155" s="23" t="s">
        <v>96</v>
      </c>
    </row>
    <row r="156" spans="1:8" x14ac:dyDescent="0.25">
      <c r="A156" s="3" t="s">
        <v>92</v>
      </c>
      <c r="B156" s="3" t="s">
        <v>84</v>
      </c>
      <c r="C156" s="3" t="s">
        <v>82</v>
      </c>
      <c r="D156" s="34">
        <v>1</v>
      </c>
      <c r="E156" s="34">
        <v>2500</v>
      </c>
      <c r="F156" s="22">
        <v>10000</v>
      </c>
      <c r="G156" s="34">
        <v>15000</v>
      </c>
      <c r="H156" s="23" t="s">
        <v>96</v>
      </c>
    </row>
    <row r="157" spans="1:8" x14ac:dyDescent="0.25">
      <c r="A157" s="3" t="s">
        <v>69</v>
      </c>
      <c r="B157" s="3" t="s">
        <v>85</v>
      </c>
      <c r="C157" s="3" t="s">
        <v>86</v>
      </c>
      <c r="D157" s="18">
        <v>65</v>
      </c>
      <c r="E157" s="18">
        <v>65</v>
      </c>
      <c r="F157" s="18">
        <v>65</v>
      </c>
      <c r="G157" s="18">
        <v>65</v>
      </c>
      <c r="H157" s="3" t="s">
        <v>101</v>
      </c>
    </row>
    <row r="158" spans="1:8" x14ac:dyDescent="0.25">
      <c r="A158" s="3" t="s">
        <v>69</v>
      </c>
      <c r="B158" s="3" t="s">
        <v>85</v>
      </c>
      <c r="C158" s="3" t="s">
        <v>90</v>
      </c>
      <c r="D158" s="18">
        <v>197</v>
      </c>
      <c r="E158" s="18">
        <v>197</v>
      </c>
      <c r="F158" s="18">
        <v>197</v>
      </c>
      <c r="G158" s="18">
        <v>197</v>
      </c>
      <c r="H158" s="3" t="s">
        <v>101</v>
      </c>
    </row>
    <row r="159" spans="1:8" x14ac:dyDescent="0.25">
      <c r="A159" s="3" t="s">
        <v>69</v>
      </c>
      <c r="B159" s="3" t="s">
        <v>85</v>
      </c>
      <c r="C159" s="3" t="s">
        <v>91</v>
      </c>
      <c r="D159" s="18">
        <v>131</v>
      </c>
      <c r="E159" s="18">
        <v>131</v>
      </c>
      <c r="F159" s="18">
        <v>131</v>
      </c>
      <c r="G159" s="18">
        <v>131</v>
      </c>
      <c r="H159" s="3" t="s">
        <v>101</v>
      </c>
    </row>
    <row r="160" spans="1:8" x14ac:dyDescent="0.25">
      <c r="A160" s="3" t="s">
        <v>69</v>
      </c>
      <c r="B160" s="3" t="s">
        <v>85</v>
      </c>
      <c r="C160" s="3" t="s">
        <v>93</v>
      </c>
      <c r="D160" s="18">
        <v>174</v>
      </c>
      <c r="E160" s="18">
        <v>174</v>
      </c>
      <c r="F160" s="18">
        <v>174</v>
      </c>
      <c r="G160" s="18">
        <v>174</v>
      </c>
      <c r="H160" s="3" t="s">
        <v>101</v>
      </c>
    </row>
    <row r="161" spans="1:8" x14ac:dyDescent="0.25">
      <c r="A161" s="3" t="s">
        <v>69</v>
      </c>
      <c r="B161" s="3" t="s">
        <v>85</v>
      </c>
      <c r="C161" s="3" t="s">
        <v>94</v>
      </c>
      <c r="D161" s="18">
        <v>98</v>
      </c>
      <c r="E161" s="18">
        <v>98</v>
      </c>
      <c r="F161" s="18">
        <v>98</v>
      </c>
      <c r="G161" s="18">
        <v>98</v>
      </c>
      <c r="H161" s="3" t="s">
        <v>101</v>
      </c>
    </row>
    <row r="162" spans="1:8" x14ac:dyDescent="0.25">
      <c r="A162" s="3" t="s">
        <v>69</v>
      </c>
      <c r="B162" s="3" t="s">
        <v>85</v>
      </c>
      <c r="C162" s="3" t="s">
        <v>95</v>
      </c>
      <c r="D162" s="18">
        <v>190</v>
      </c>
      <c r="E162" s="18">
        <v>190</v>
      </c>
      <c r="F162" s="18">
        <v>190</v>
      </c>
      <c r="G162" s="18">
        <v>190</v>
      </c>
      <c r="H162" s="3" t="s">
        <v>101</v>
      </c>
    </row>
    <row r="163" spans="1:8" x14ac:dyDescent="0.25">
      <c r="A163" s="3" t="s">
        <v>145</v>
      </c>
      <c r="B163" s="3" t="s">
        <v>85</v>
      </c>
      <c r="C163" s="3" t="s">
        <v>86</v>
      </c>
      <c r="D163" s="18">
        <v>145</v>
      </c>
      <c r="E163" s="18">
        <v>145</v>
      </c>
      <c r="F163" s="18">
        <v>145</v>
      </c>
      <c r="G163" s="18">
        <v>145</v>
      </c>
      <c r="H163" s="3" t="s">
        <v>101</v>
      </c>
    </row>
    <row r="164" spans="1:8" x14ac:dyDescent="0.25">
      <c r="A164" s="3" t="s">
        <v>145</v>
      </c>
      <c r="B164" s="3" t="s">
        <v>85</v>
      </c>
      <c r="C164" s="3" t="s">
        <v>90</v>
      </c>
      <c r="D164" s="18">
        <v>89</v>
      </c>
      <c r="E164" s="18">
        <v>89</v>
      </c>
      <c r="F164" s="18">
        <v>89</v>
      </c>
      <c r="G164" s="18">
        <v>89</v>
      </c>
      <c r="H164" s="3" t="s">
        <v>101</v>
      </c>
    </row>
    <row r="165" spans="1:8" x14ac:dyDescent="0.25">
      <c r="A165" s="3" t="s">
        <v>145</v>
      </c>
      <c r="B165" s="3" t="s">
        <v>85</v>
      </c>
      <c r="C165" s="3" t="s">
        <v>91</v>
      </c>
      <c r="D165" s="18">
        <v>133</v>
      </c>
      <c r="E165" s="18">
        <v>133</v>
      </c>
      <c r="F165" s="18">
        <v>133</v>
      </c>
      <c r="G165" s="18">
        <v>133</v>
      </c>
      <c r="H165" s="3" t="s">
        <v>101</v>
      </c>
    </row>
    <row r="166" spans="1:8" x14ac:dyDescent="0.25">
      <c r="A166" s="3" t="s">
        <v>145</v>
      </c>
      <c r="B166" s="3" t="s">
        <v>85</v>
      </c>
      <c r="C166" s="3" t="s">
        <v>93</v>
      </c>
      <c r="D166" s="18">
        <v>117</v>
      </c>
      <c r="E166" s="18">
        <v>117</v>
      </c>
      <c r="F166" s="18">
        <v>117</v>
      </c>
      <c r="G166" s="18">
        <v>117</v>
      </c>
      <c r="H166" s="3" t="s">
        <v>101</v>
      </c>
    </row>
    <row r="167" spans="1:8" x14ac:dyDescent="0.25">
      <c r="A167" s="3" t="s">
        <v>145</v>
      </c>
      <c r="B167" s="3" t="s">
        <v>85</v>
      </c>
      <c r="C167" s="3" t="s">
        <v>94</v>
      </c>
      <c r="D167" s="18">
        <v>174</v>
      </c>
      <c r="E167" s="18">
        <v>174</v>
      </c>
      <c r="F167" s="18">
        <v>174</v>
      </c>
      <c r="G167" s="18">
        <v>174</v>
      </c>
      <c r="H167" s="3" t="s">
        <v>101</v>
      </c>
    </row>
    <row r="168" spans="1:8" x14ac:dyDescent="0.25">
      <c r="A168" s="3" t="s">
        <v>145</v>
      </c>
      <c r="B168" s="3" t="s">
        <v>85</v>
      </c>
      <c r="C168" s="3" t="s">
        <v>95</v>
      </c>
      <c r="D168" s="18">
        <v>117</v>
      </c>
      <c r="E168" s="18">
        <v>117</v>
      </c>
      <c r="F168" s="18">
        <v>117</v>
      </c>
      <c r="G168" s="18">
        <v>117</v>
      </c>
      <c r="H168" s="3" t="s">
        <v>101</v>
      </c>
    </row>
    <row r="169" spans="1:8" x14ac:dyDescent="0.25">
      <c r="A169" s="3" t="s">
        <v>65</v>
      </c>
      <c r="B169" s="3" t="s">
        <v>85</v>
      </c>
      <c r="C169" s="3" t="s">
        <v>86</v>
      </c>
      <c r="D169">
        <v>150</v>
      </c>
      <c r="E169">
        <v>150</v>
      </c>
      <c r="F169">
        <v>150</v>
      </c>
      <c r="G169">
        <v>150</v>
      </c>
    </row>
    <row r="170" spans="1:8" x14ac:dyDescent="0.25">
      <c r="A170" s="3" t="s">
        <v>65</v>
      </c>
      <c r="B170" s="3" t="s">
        <v>85</v>
      </c>
      <c r="C170" s="3" t="s">
        <v>90</v>
      </c>
      <c r="D170" s="18">
        <v>530</v>
      </c>
      <c r="E170" s="18">
        <v>530</v>
      </c>
      <c r="F170" s="18">
        <v>530</v>
      </c>
      <c r="G170" s="18">
        <v>530</v>
      </c>
    </row>
    <row r="171" spans="1:8" x14ac:dyDescent="0.25">
      <c r="A171" s="3" t="s">
        <v>65</v>
      </c>
      <c r="B171" s="3" t="s">
        <v>85</v>
      </c>
      <c r="C171" s="32" t="s">
        <v>89</v>
      </c>
      <c r="D171" s="18">
        <v>4160</v>
      </c>
      <c r="E171" s="18">
        <v>4160</v>
      </c>
      <c r="F171" s="18">
        <v>4160</v>
      </c>
      <c r="G171" s="18">
        <v>4160</v>
      </c>
    </row>
    <row r="172" spans="1:8" x14ac:dyDescent="0.25">
      <c r="A172" s="3" t="s">
        <v>65</v>
      </c>
      <c r="B172" s="3" t="s">
        <v>85</v>
      </c>
      <c r="C172" s="3" t="s">
        <v>88</v>
      </c>
      <c r="D172" s="18">
        <v>560</v>
      </c>
      <c r="E172" s="18">
        <v>560</v>
      </c>
      <c r="F172" s="18">
        <v>560</v>
      </c>
      <c r="G172" s="18">
        <v>560</v>
      </c>
    </row>
    <row r="173" spans="1:8" x14ac:dyDescent="0.25">
      <c r="A173" s="3" t="s">
        <v>66</v>
      </c>
      <c r="B173" s="3" t="s">
        <v>85</v>
      </c>
      <c r="C173" s="3" t="s">
        <v>86</v>
      </c>
      <c r="D173" s="18">
        <v>85</v>
      </c>
      <c r="E173" s="18">
        <v>85</v>
      </c>
      <c r="F173" s="18">
        <v>85</v>
      </c>
      <c r="G173" s="18">
        <v>85</v>
      </c>
    </row>
    <row r="174" spans="1:8" x14ac:dyDescent="0.25">
      <c r="A174" s="3" t="s">
        <v>66</v>
      </c>
      <c r="B174" s="3" t="s">
        <v>85</v>
      </c>
      <c r="C174" s="3" t="s">
        <v>89</v>
      </c>
      <c r="D174" s="3">
        <v>40</v>
      </c>
      <c r="E174" s="3">
        <v>40</v>
      </c>
      <c r="F174" s="3">
        <v>40</v>
      </c>
      <c r="G174" s="3">
        <v>40</v>
      </c>
    </row>
    <row r="175" spans="1:8" x14ac:dyDescent="0.25">
      <c r="A175" s="3" t="s">
        <v>146</v>
      </c>
      <c r="B175" s="3" t="s">
        <v>85</v>
      </c>
      <c r="C175" s="3" t="s">
        <v>86</v>
      </c>
      <c r="D175" s="18">
        <v>75</v>
      </c>
      <c r="E175" s="18">
        <v>75</v>
      </c>
      <c r="F175" s="18">
        <v>75</v>
      </c>
      <c r="G175" s="18">
        <v>75</v>
      </c>
      <c r="H175" s="3" t="s">
        <v>101</v>
      </c>
    </row>
    <row r="176" spans="1:8" x14ac:dyDescent="0.25">
      <c r="A176" s="3" t="s">
        <v>146</v>
      </c>
      <c r="B176" s="3" t="s">
        <v>85</v>
      </c>
      <c r="C176" s="3" t="s">
        <v>90</v>
      </c>
      <c r="D176" s="18">
        <v>60</v>
      </c>
      <c r="E176" s="18">
        <v>60</v>
      </c>
      <c r="F176" s="18">
        <v>60</v>
      </c>
      <c r="G176" s="18">
        <v>60</v>
      </c>
      <c r="H176" s="3" t="s">
        <v>101</v>
      </c>
    </row>
    <row r="177" spans="1:8" x14ac:dyDescent="0.25">
      <c r="A177" s="3" t="s">
        <v>146</v>
      </c>
      <c r="B177" s="3" t="s">
        <v>85</v>
      </c>
      <c r="C177" s="3" t="s">
        <v>91</v>
      </c>
      <c r="D177" s="18">
        <v>44</v>
      </c>
      <c r="E177" s="18">
        <v>44</v>
      </c>
      <c r="F177" s="18">
        <v>44</v>
      </c>
      <c r="G177" s="18">
        <v>44</v>
      </c>
      <c r="H177" s="3" t="s">
        <v>101</v>
      </c>
    </row>
    <row r="178" spans="1:8" x14ac:dyDescent="0.25">
      <c r="A178" s="3" t="s">
        <v>146</v>
      </c>
      <c r="B178" s="3" t="s">
        <v>85</v>
      </c>
      <c r="C178" s="3" t="s">
        <v>93</v>
      </c>
      <c r="D178" s="18">
        <v>38</v>
      </c>
      <c r="E178" s="18">
        <v>38</v>
      </c>
      <c r="F178" s="18">
        <v>38</v>
      </c>
      <c r="G178" s="18">
        <v>38</v>
      </c>
      <c r="H178" s="3" t="s">
        <v>101</v>
      </c>
    </row>
    <row r="179" spans="1:8" x14ac:dyDescent="0.25">
      <c r="A179" s="3" t="s">
        <v>146</v>
      </c>
      <c r="B179" s="3" t="s">
        <v>85</v>
      </c>
      <c r="C179" s="3" t="s">
        <v>94</v>
      </c>
      <c r="D179" s="18">
        <v>125</v>
      </c>
      <c r="E179" s="18">
        <v>125</v>
      </c>
      <c r="F179" s="18">
        <v>125</v>
      </c>
      <c r="G179" s="18">
        <v>125</v>
      </c>
      <c r="H179" s="3" t="s">
        <v>101</v>
      </c>
    </row>
    <row r="180" spans="1:8" x14ac:dyDescent="0.25">
      <c r="A180" s="3" t="s">
        <v>146</v>
      </c>
      <c r="B180" s="3" t="s">
        <v>85</v>
      </c>
      <c r="C180" s="3" t="s">
        <v>95</v>
      </c>
      <c r="D180" s="18">
        <v>65</v>
      </c>
      <c r="E180" s="18">
        <v>65</v>
      </c>
      <c r="F180" s="18">
        <v>65</v>
      </c>
      <c r="G180" s="18">
        <v>65</v>
      </c>
      <c r="H180" s="3" t="s">
        <v>101</v>
      </c>
    </row>
    <row r="181" spans="1:8" x14ac:dyDescent="0.25">
      <c r="A181" s="3" t="s">
        <v>147</v>
      </c>
      <c r="B181" s="3" t="s">
        <v>85</v>
      </c>
      <c r="C181" s="3" t="s">
        <v>86</v>
      </c>
      <c r="D181" s="22">
        <v>2810</v>
      </c>
      <c r="E181" s="22">
        <v>3577</v>
      </c>
      <c r="F181" s="22">
        <v>4483.49</v>
      </c>
      <c r="G181" s="22">
        <v>5071.3999999999996</v>
      </c>
      <c r="H181" s="23" t="s">
        <v>96</v>
      </c>
    </row>
    <row r="182" spans="1:8" x14ac:dyDescent="0.25">
      <c r="A182" s="3" t="s">
        <v>147</v>
      </c>
      <c r="B182" s="3" t="s">
        <v>85</v>
      </c>
      <c r="C182" s="3" t="s">
        <v>90</v>
      </c>
      <c r="D182" s="3">
        <v>0</v>
      </c>
      <c r="E182" s="3">
        <v>0</v>
      </c>
      <c r="F182" s="3">
        <v>0</v>
      </c>
      <c r="G182" s="3">
        <v>0</v>
      </c>
      <c r="H182" s="3" t="s">
        <v>148</v>
      </c>
    </row>
    <row r="183" spans="1:8" x14ac:dyDescent="0.25">
      <c r="A183" s="3" t="s">
        <v>147</v>
      </c>
      <c r="B183" s="3" t="s">
        <v>85</v>
      </c>
      <c r="C183" s="3" t="s">
        <v>91</v>
      </c>
      <c r="D183" s="3">
        <v>0</v>
      </c>
      <c r="E183" s="3">
        <v>0</v>
      </c>
      <c r="F183" s="3">
        <v>0</v>
      </c>
      <c r="G183" s="3">
        <v>0</v>
      </c>
      <c r="H183" s="3" t="s">
        <v>148</v>
      </c>
    </row>
    <row r="184" spans="1:8" x14ac:dyDescent="0.25">
      <c r="A184" s="3" t="s">
        <v>147</v>
      </c>
      <c r="B184" s="3" t="s">
        <v>85</v>
      </c>
      <c r="C184" s="3" t="s">
        <v>93</v>
      </c>
      <c r="D184" s="3">
        <v>0</v>
      </c>
      <c r="E184" s="3">
        <v>0</v>
      </c>
      <c r="F184" s="3">
        <v>0</v>
      </c>
      <c r="G184" s="3">
        <v>0</v>
      </c>
      <c r="H184" s="3" t="s">
        <v>148</v>
      </c>
    </row>
    <row r="185" spans="1:8" x14ac:dyDescent="0.25">
      <c r="A185" s="3" t="s">
        <v>147</v>
      </c>
      <c r="B185" s="3" t="s">
        <v>85</v>
      </c>
      <c r="C185" s="3" t="s">
        <v>94</v>
      </c>
      <c r="D185" s="3">
        <v>0</v>
      </c>
      <c r="E185" s="3">
        <v>0</v>
      </c>
      <c r="F185" s="3">
        <v>0</v>
      </c>
      <c r="G185" s="3">
        <v>0</v>
      </c>
      <c r="H185" s="3" t="s">
        <v>148</v>
      </c>
    </row>
    <row r="186" spans="1:8" x14ac:dyDescent="0.25">
      <c r="A186" s="3" t="s">
        <v>147</v>
      </c>
      <c r="B186" s="3" t="s">
        <v>85</v>
      </c>
      <c r="C186" s="3" t="s">
        <v>95</v>
      </c>
      <c r="D186" s="3">
        <v>0</v>
      </c>
      <c r="E186" s="3">
        <v>0</v>
      </c>
      <c r="F186" s="3">
        <v>0</v>
      </c>
      <c r="G186" s="3">
        <v>0</v>
      </c>
      <c r="H186" s="3" t="s">
        <v>148</v>
      </c>
    </row>
    <row r="187" spans="1:8" x14ac:dyDescent="0.25">
      <c r="A187" s="3" t="s">
        <v>147</v>
      </c>
      <c r="B187" s="3" t="s">
        <v>81</v>
      </c>
      <c r="C187" s="6" t="s">
        <v>82</v>
      </c>
      <c r="D187" s="34">
        <v>0</v>
      </c>
      <c r="E187" s="34">
        <v>33799.78</v>
      </c>
      <c r="F187" s="22">
        <v>25057.279999999999</v>
      </c>
      <c r="G187" s="34">
        <v>23405.279999999999</v>
      </c>
      <c r="H187" s="23" t="s">
        <v>96</v>
      </c>
    </row>
    <row r="188" spans="1:8" x14ac:dyDescent="0.25">
      <c r="A188" s="3" t="s">
        <v>147</v>
      </c>
      <c r="B188" s="3" t="s">
        <v>84</v>
      </c>
      <c r="C188" s="6" t="s">
        <v>82</v>
      </c>
      <c r="D188" s="34">
        <v>3672.89</v>
      </c>
      <c r="E188" s="34">
        <v>3672.89</v>
      </c>
      <c r="F188" s="22">
        <v>3053.89</v>
      </c>
      <c r="G188" s="34">
        <v>3053.89</v>
      </c>
      <c r="H188" s="23" t="s">
        <v>96</v>
      </c>
    </row>
    <row r="189" spans="1:8" x14ac:dyDescent="0.25">
      <c r="A189" s="3" t="s">
        <v>149</v>
      </c>
      <c r="B189" s="3" t="s">
        <v>85</v>
      </c>
      <c r="C189" s="3" t="s">
        <v>86</v>
      </c>
      <c r="D189" s="3">
        <v>0</v>
      </c>
      <c r="E189" s="3">
        <v>0</v>
      </c>
      <c r="F189" s="3">
        <v>0</v>
      </c>
      <c r="G189" s="3">
        <v>0</v>
      </c>
      <c r="H189" s="3" t="s">
        <v>148</v>
      </c>
    </row>
    <row r="190" spans="1:8" x14ac:dyDescent="0.25">
      <c r="A190" s="3" t="s">
        <v>149</v>
      </c>
      <c r="B190" s="3" t="s">
        <v>85</v>
      </c>
      <c r="C190" s="3" t="s">
        <v>90</v>
      </c>
      <c r="D190" s="3">
        <v>0</v>
      </c>
      <c r="E190" s="3">
        <v>0</v>
      </c>
      <c r="F190" s="3">
        <v>0</v>
      </c>
      <c r="G190" s="3">
        <v>0</v>
      </c>
      <c r="H190" s="3" t="s">
        <v>148</v>
      </c>
    </row>
    <row r="191" spans="1:8" x14ac:dyDescent="0.25">
      <c r="A191" s="3" t="s">
        <v>149</v>
      </c>
      <c r="B191" s="3" t="s">
        <v>85</v>
      </c>
      <c r="C191" s="3" t="s">
        <v>91</v>
      </c>
      <c r="D191" s="3">
        <v>0</v>
      </c>
      <c r="E191" s="3">
        <v>0</v>
      </c>
      <c r="F191" s="3">
        <v>0</v>
      </c>
      <c r="G191" s="3">
        <v>0</v>
      </c>
      <c r="H191" s="3" t="s">
        <v>148</v>
      </c>
    </row>
    <row r="192" spans="1:8" x14ac:dyDescent="0.25">
      <c r="A192" s="3" t="s">
        <v>149</v>
      </c>
      <c r="B192" s="3" t="s">
        <v>85</v>
      </c>
      <c r="C192" s="3" t="s">
        <v>93</v>
      </c>
      <c r="D192" s="3">
        <v>0</v>
      </c>
      <c r="E192" s="3">
        <v>0</v>
      </c>
      <c r="F192" s="3">
        <v>0</v>
      </c>
      <c r="G192" s="3">
        <v>0</v>
      </c>
      <c r="H192" s="3" t="s">
        <v>148</v>
      </c>
    </row>
    <row r="193" spans="1:8" x14ac:dyDescent="0.25">
      <c r="A193" s="3" t="s">
        <v>149</v>
      </c>
      <c r="B193" s="3" t="s">
        <v>85</v>
      </c>
      <c r="C193" s="3" t="s">
        <v>94</v>
      </c>
      <c r="D193" s="3">
        <v>0</v>
      </c>
      <c r="E193" s="3">
        <v>0</v>
      </c>
      <c r="F193" s="3">
        <v>0</v>
      </c>
      <c r="G193" s="3">
        <v>0</v>
      </c>
      <c r="H193" s="3" t="s">
        <v>148</v>
      </c>
    </row>
    <row r="194" spans="1:8" x14ac:dyDescent="0.25">
      <c r="A194" s="3" t="s">
        <v>149</v>
      </c>
      <c r="B194" s="3" t="s">
        <v>85</v>
      </c>
      <c r="C194" s="3" t="s">
        <v>95</v>
      </c>
      <c r="D194" s="3">
        <v>0</v>
      </c>
      <c r="E194" s="3">
        <v>0</v>
      </c>
      <c r="F194" s="3">
        <v>0</v>
      </c>
      <c r="G194" s="3">
        <v>0</v>
      </c>
      <c r="H194" s="3" t="s">
        <v>148</v>
      </c>
    </row>
    <row r="195" spans="1:8" x14ac:dyDescent="0.25">
      <c r="A195" s="33" t="s">
        <v>62</v>
      </c>
      <c r="B195" s="33" t="s">
        <v>81</v>
      </c>
      <c r="C195" s="33" t="s">
        <v>82</v>
      </c>
      <c r="D195" s="34">
        <v>0</v>
      </c>
      <c r="E195" s="34">
        <v>0</v>
      </c>
      <c r="F195" s="22">
        <v>0</v>
      </c>
      <c r="G195" s="34">
        <v>0</v>
      </c>
      <c r="H195" s="33" t="s">
        <v>150</v>
      </c>
    </row>
    <row r="196" spans="1:8" x14ac:dyDescent="0.25">
      <c r="A196" s="6" t="s">
        <v>62</v>
      </c>
      <c r="B196" s="6" t="s">
        <v>84</v>
      </c>
      <c r="C196" s="6" t="s">
        <v>82</v>
      </c>
      <c r="D196" s="6">
        <v>10000</v>
      </c>
      <c r="E196" s="6">
        <v>10000</v>
      </c>
      <c r="F196" s="3">
        <v>10000</v>
      </c>
      <c r="G196" s="3">
        <v>10000</v>
      </c>
      <c r="H196" s="3" t="s">
        <v>151</v>
      </c>
    </row>
    <row r="197" spans="1:8" x14ac:dyDescent="0.25">
      <c r="A197" s="6" t="s">
        <v>72</v>
      </c>
      <c r="B197" s="6" t="s">
        <v>81</v>
      </c>
      <c r="C197" s="6" t="s">
        <v>82</v>
      </c>
      <c r="D197" s="23">
        <v>0</v>
      </c>
      <c r="E197" s="23">
        <v>0</v>
      </c>
      <c r="F197" s="22">
        <v>0</v>
      </c>
      <c r="G197" s="23">
        <v>0</v>
      </c>
      <c r="H197" s="23" t="s">
        <v>102</v>
      </c>
    </row>
    <row r="198" spans="1:8" x14ac:dyDescent="0.25">
      <c r="A198" s="6" t="s">
        <v>72</v>
      </c>
      <c r="B198" s="6" t="s">
        <v>84</v>
      </c>
      <c r="C198" s="6" t="s">
        <v>82</v>
      </c>
      <c r="D198" s="23">
        <v>0</v>
      </c>
      <c r="E198" s="23">
        <v>0</v>
      </c>
      <c r="F198" s="22">
        <v>0</v>
      </c>
      <c r="G198" s="23">
        <v>0</v>
      </c>
      <c r="H198" s="23" t="s">
        <v>102</v>
      </c>
    </row>
    <row r="199" spans="1:8" x14ac:dyDescent="0.25">
      <c r="A199" s="3" t="s">
        <v>63</v>
      </c>
      <c r="B199" s="3" t="s">
        <v>81</v>
      </c>
      <c r="C199" s="3" t="s">
        <v>82</v>
      </c>
      <c r="D199" s="3">
        <v>0</v>
      </c>
      <c r="E199" s="3">
        <v>2652</v>
      </c>
      <c r="F199" s="3">
        <v>2652</v>
      </c>
      <c r="G199" s="3">
        <v>2652</v>
      </c>
      <c r="H199" s="3" t="s">
        <v>152</v>
      </c>
    </row>
    <row r="200" spans="1:8" x14ac:dyDescent="0.25">
      <c r="A200" s="3" t="s">
        <v>63</v>
      </c>
      <c r="B200" s="3" t="s">
        <v>84</v>
      </c>
      <c r="C200" s="3" t="s">
        <v>82</v>
      </c>
      <c r="D200" s="3">
        <v>0</v>
      </c>
      <c r="E200" s="3">
        <v>0</v>
      </c>
      <c r="F200" s="3">
        <v>0</v>
      </c>
      <c r="G200" s="3">
        <v>0</v>
      </c>
    </row>
    <row r="201" spans="1:8" x14ac:dyDescent="0.25">
      <c r="A201" s="3" t="s">
        <v>66</v>
      </c>
      <c r="B201" s="3" t="s">
        <v>81</v>
      </c>
      <c r="C201" s="3" t="s">
        <v>82</v>
      </c>
      <c r="D201" s="3">
        <v>0</v>
      </c>
      <c r="E201" s="3">
        <v>120</v>
      </c>
      <c r="F201" s="3">
        <v>120</v>
      </c>
      <c r="G201" s="3">
        <v>120</v>
      </c>
      <c r="H201" s="3" t="s">
        <v>153</v>
      </c>
    </row>
    <row r="202" spans="1:8" x14ac:dyDescent="0.25">
      <c r="A202" s="3" t="s">
        <v>66</v>
      </c>
      <c r="B202" s="3" t="s">
        <v>84</v>
      </c>
      <c r="C202" s="3" t="s">
        <v>82</v>
      </c>
      <c r="D202" s="3">
        <v>56</v>
      </c>
      <c r="E202" s="3">
        <v>56</v>
      </c>
      <c r="F202" s="3">
        <v>56</v>
      </c>
      <c r="G202" s="3">
        <v>56</v>
      </c>
      <c r="H202" s="3" t="s">
        <v>154</v>
      </c>
    </row>
    <row r="203" spans="1:8" x14ac:dyDescent="0.25">
      <c r="A203" s="33" t="s">
        <v>72</v>
      </c>
      <c r="B203" s="33" t="s">
        <v>107</v>
      </c>
      <c r="C203" s="33" t="s">
        <v>82</v>
      </c>
      <c r="D203" s="59">
        <v>0</v>
      </c>
      <c r="E203" s="59">
        <v>150</v>
      </c>
      <c r="F203" s="59">
        <v>475</v>
      </c>
      <c r="G203" s="59">
        <v>800</v>
      </c>
      <c r="H203" s="23" t="s">
        <v>102</v>
      </c>
    </row>
    <row r="204" spans="1:8" x14ac:dyDescent="0.25">
      <c r="A204" s="33" t="s">
        <v>72</v>
      </c>
      <c r="B204" s="33" t="s">
        <v>108</v>
      </c>
      <c r="C204" s="33" t="s">
        <v>82</v>
      </c>
      <c r="D204" s="59">
        <v>0</v>
      </c>
      <c r="E204" s="59">
        <v>700</v>
      </c>
      <c r="F204" s="59">
        <v>1600</v>
      </c>
      <c r="G204" s="59">
        <v>2500</v>
      </c>
      <c r="H204" s="23" t="s">
        <v>102</v>
      </c>
    </row>
    <row r="205" spans="1:8" x14ac:dyDescent="0.25">
      <c r="A205" s="33"/>
      <c r="C205" s="3"/>
      <c r="D205" s="34"/>
      <c r="E205" s="34"/>
      <c r="F205" s="22"/>
      <c r="G205" s="34"/>
      <c r="H205" s="23"/>
    </row>
    <row r="207" spans="1:8" x14ac:dyDescent="0.25">
      <c r="B207"/>
      <c r="C207"/>
    </row>
    <row r="209" spans="2:3" x14ac:dyDescent="0.25">
      <c r="B209"/>
      <c r="C209"/>
    </row>
    <row r="210" spans="2:3" x14ac:dyDescent="0.25">
      <c r="B210"/>
      <c r="C210"/>
    </row>
    <row r="211" spans="2:3" x14ac:dyDescent="0.25">
      <c r="B211"/>
      <c r="C211"/>
    </row>
    <row r="212" spans="2:3" x14ac:dyDescent="0.25">
      <c r="B212"/>
      <c r="C212"/>
    </row>
    <row r="213" spans="2:3" x14ac:dyDescent="0.25">
      <c r="B213"/>
      <c r="C213"/>
    </row>
    <row r="214" spans="2:3" x14ac:dyDescent="0.25">
      <c r="B214"/>
      <c r="C214"/>
    </row>
    <row r="215" spans="2:3" x14ac:dyDescent="0.25">
      <c r="B215"/>
      <c r="C215"/>
    </row>
    <row r="216" spans="2:3" x14ac:dyDescent="0.25">
      <c r="B216"/>
      <c r="C216"/>
    </row>
    <row r="217" spans="2:3" x14ac:dyDescent="0.25">
      <c r="B217"/>
      <c r="C217"/>
    </row>
    <row r="218" spans="2:3" x14ac:dyDescent="0.25">
      <c r="B218"/>
      <c r="C218"/>
    </row>
    <row r="219" spans="2:3" x14ac:dyDescent="0.25">
      <c r="B219"/>
      <c r="C219"/>
    </row>
    <row r="220" spans="2:3" x14ac:dyDescent="0.25">
      <c r="B220"/>
      <c r="C220"/>
    </row>
    <row r="221" spans="2:3" x14ac:dyDescent="0.25">
      <c r="B221"/>
      <c r="C221"/>
    </row>
    <row r="222" spans="2:3" x14ac:dyDescent="0.25">
      <c r="B222"/>
      <c r="C222"/>
    </row>
    <row r="223" spans="2:3" x14ac:dyDescent="0.25">
      <c r="B223"/>
      <c r="C223"/>
    </row>
    <row r="224" spans="2:3" x14ac:dyDescent="0.25">
      <c r="B224"/>
      <c r="C224"/>
    </row>
    <row r="225" spans="2:3" x14ac:dyDescent="0.25">
      <c r="B225"/>
      <c r="C225"/>
    </row>
    <row r="226" spans="2:3" x14ac:dyDescent="0.25">
      <c r="B226"/>
      <c r="C226"/>
    </row>
    <row r="227" spans="2:3" x14ac:dyDescent="0.25">
      <c r="B227"/>
      <c r="C227"/>
    </row>
    <row r="228" spans="2:3" x14ac:dyDescent="0.25">
      <c r="B228"/>
      <c r="C228"/>
    </row>
    <row r="229" spans="2:3" x14ac:dyDescent="0.25">
      <c r="B229"/>
      <c r="C229"/>
    </row>
    <row r="230" spans="2:3" x14ac:dyDescent="0.25">
      <c r="B230"/>
      <c r="C230"/>
    </row>
    <row r="231" spans="2:3" x14ac:dyDescent="0.25">
      <c r="B231"/>
      <c r="C231"/>
    </row>
    <row r="232" spans="2:3" x14ac:dyDescent="0.25">
      <c r="B232"/>
      <c r="C232"/>
    </row>
    <row r="233" spans="2:3" x14ac:dyDescent="0.25">
      <c r="B233"/>
      <c r="C233"/>
    </row>
    <row r="234" spans="2:3" x14ac:dyDescent="0.25">
      <c r="B234"/>
      <c r="C234"/>
    </row>
    <row r="235" spans="2:3" x14ac:dyDescent="0.25">
      <c r="B235"/>
      <c r="C235"/>
    </row>
    <row r="236" spans="2:3" x14ac:dyDescent="0.25">
      <c r="B236"/>
      <c r="C236"/>
    </row>
    <row r="237" spans="2:3" x14ac:dyDescent="0.25">
      <c r="B237"/>
      <c r="C237"/>
    </row>
    <row r="238" spans="2:3" x14ac:dyDescent="0.25">
      <c r="B238"/>
      <c r="C238"/>
    </row>
    <row r="239" spans="2:3" x14ac:dyDescent="0.25">
      <c r="B239"/>
      <c r="C239"/>
    </row>
    <row r="240" spans="2:3" x14ac:dyDescent="0.25">
      <c r="B240"/>
      <c r="C240"/>
    </row>
    <row r="241" spans="2:3" x14ac:dyDescent="0.25">
      <c r="B241"/>
      <c r="C241"/>
    </row>
    <row r="242" spans="2:3" x14ac:dyDescent="0.25">
      <c r="B242"/>
      <c r="C242"/>
    </row>
    <row r="243" spans="2:3" x14ac:dyDescent="0.25">
      <c r="B243"/>
      <c r="C243"/>
    </row>
    <row r="244" spans="2:3" x14ac:dyDescent="0.25">
      <c r="B244"/>
      <c r="C244"/>
    </row>
    <row r="245" spans="2:3" x14ac:dyDescent="0.25">
      <c r="B245"/>
      <c r="C245"/>
    </row>
    <row r="246" spans="2:3" x14ac:dyDescent="0.25">
      <c r="B246"/>
      <c r="C246"/>
    </row>
    <row r="247" spans="2:3" x14ac:dyDescent="0.25">
      <c r="B247"/>
      <c r="C247"/>
    </row>
    <row r="248" spans="2:3" x14ac:dyDescent="0.25">
      <c r="B248"/>
      <c r="C248"/>
    </row>
    <row r="249" spans="2:3" x14ac:dyDescent="0.25">
      <c r="B249"/>
      <c r="C249"/>
    </row>
    <row r="250" spans="2:3" x14ac:dyDescent="0.25">
      <c r="B250"/>
      <c r="C250"/>
    </row>
    <row r="251" spans="2:3" x14ac:dyDescent="0.25">
      <c r="B251"/>
      <c r="C251"/>
    </row>
    <row r="252" spans="2:3" x14ac:dyDescent="0.25">
      <c r="B252"/>
      <c r="C252"/>
    </row>
    <row r="253" spans="2:3" x14ac:dyDescent="0.25">
      <c r="B253"/>
      <c r="C253"/>
    </row>
    <row r="254" spans="2:3" x14ac:dyDescent="0.25">
      <c r="B254"/>
      <c r="C254"/>
    </row>
    <row r="255" spans="2:3" x14ac:dyDescent="0.25">
      <c r="B255"/>
      <c r="C255"/>
    </row>
    <row r="256" spans="2:3" x14ac:dyDescent="0.25">
      <c r="B256"/>
      <c r="C256"/>
    </row>
    <row r="257" spans="2:3" x14ac:dyDescent="0.25">
      <c r="B257"/>
      <c r="C257"/>
    </row>
    <row r="258" spans="2:3" x14ac:dyDescent="0.25">
      <c r="B258"/>
      <c r="C258"/>
    </row>
    <row r="259" spans="2:3" x14ac:dyDescent="0.25">
      <c r="B259"/>
      <c r="C259"/>
    </row>
    <row r="260" spans="2:3" x14ac:dyDescent="0.25">
      <c r="B260"/>
      <c r="C260"/>
    </row>
    <row r="261" spans="2:3" x14ac:dyDescent="0.25">
      <c r="B261"/>
      <c r="C261"/>
    </row>
    <row r="262" spans="2:3" x14ac:dyDescent="0.25">
      <c r="B262"/>
      <c r="C262"/>
    </row>
    <row r="263" spans="2:3" x14ac:dyDescent="0.25">
      <c r="B263"/>
      <c r="C263"/>
    </row>
    <row r="264" spans="2:3" x14ac:dyDescent="0.25">
      <c r="B264"/>
      <c r="C264"/>
    </row>
    <row r="265" spans="2:3" x14ac:dyDescent="0.25">
      <c r="B265"/>
      <c r="C265"/>
    </row>
    <row r="266" spans="2:3" x14ac:dyDescent="0.25">
      <c r="B266"/>
      <c r="C266"/>
    </row>
    <row r="267" spans="2:3" x14ac:dyDescent="0.25">
      <c r="B267"/>
      <c r="C267"/>
    </row>
    <row r="268" spans="2:3" x14ac:dyDescent="0.25">
      <c r="B268"/>
      <c r="C268"/>
    </row>
    <row r="269" spans="2:3" x14ac:dyDescent="0.25">
      <c r="B269"/>
      <c r="C269"/>
    </row>
    <row r="270" spans="2:3" x14ac:dyDescent="0.25">
      <c r="B270"/>
      <c r="C270"/>
    </row>
    <row r="271" spans="2:3" x14ac:dyDescent="0.25">
      <c r="B271"/>
      <c r="C271"/>
    </row>
    <row r="272" spans="2:3" x14ac:dyDescent="0.25">
      <c r="B272"/>
      <c r="C272"/>
    </row>
    <row r="273" spans="2:3" x14ac:dyDescent="0.25">
      <c r="B273"/>
      <c r="C273"/>
    </row>
    <row r="274" spans="2:3" x14ac:dyDescent="0.25">
      <c r="B274"/>
      <c r="C274"/>
    </row>
    <row r="275" spans="2:3" x14ac:dyDescent="0.25">
      <c r="B275"/>
      <c r="C275"/>
    </row>
    <row r="276" spans="2:3" x14ac:dyDescent="0.25">
      <c r="B276"/>
      <c r="C276"/>
    </row>
    <row r="277" spans="2:3" x14ac:dyDescent="0.25">
      <c r="B277"/>
      <c r="C277"/>
    </row>
    <row r="278" spans="2:3" x14ac:dyDescent="0.25">
      <c r="B278"/>
      <c r="C278"/>
    </row>
    <row r="279" spans="2:3" x14ac:dyDescent="0.25">
      <c r="B279"/>
      <c r="C279"/>
    </row>
    <row r="280" spans="2:3" x14ac:dyDescent="0.25">
      <c r="B280"/>
      <c r="C280"/>
    </row>
    <row r="281" spans="2:3" x14ac:dyDescent="0.25">
      <c r="B281"/>
      <c r="C281"/>
    </row>
    <row r="282" spans="2:3" x14ac:dyDescent="0.25">
      <c r="B282"/>
      <c r="C282"/>
    </row>
    <row r="283" spans="2:3" x14ac:dyDescent="0.25">
      <c r="B283"/>
      <c r="C283"/>
    </row>
    <row r="284" spans="2:3" x14ac:dyDescent="0.25">
      <c r="B284"/>
      <c r="C284"/>
    </row>
    <row r="285" spans="2:3" x14ac:dyDescent="0.25">
      <c r="B285"/>
      <c r="C285"/>
    </row>
    <row r="286" spans="2:3" x14ac:dyDescent="0.25">
      <c r="B286"/>
      <c r="C286"/>
    </row>
    <row r="287" spans="2:3" x14ac:dyDescent="0.25">
      <c r="B287"/>
      <c r="C287"/>
    </row>
    <row r="288" spans="2:3" x14ac:dyDescent="0.25">
      <c r="B288"/>
      <c r="C288"/>
    </row>
  </sheetData>
  <phoneticPr fontId="5" type="noConversion"/>
  <pageMargins left="0.7" right="0.7" top="0.75" bottom="0.75" header="0.3" footer="0.3"/>
  <pageSetup paperSize="9" orientation="portrait" r:id="rId1"/>
  <headerFooter>
    <oddFooter>&amp;C_x000D_&amp;1#&amp;"Calibri"&amp;10&amp;K000000 ISC - Uso INTERNO / INTERNAL Use</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B64D7-8EB0-43DF-B1E5-0B6D37B2BD4A}">
  <sheetPr codeName="Sheet8"/>
  <dimension ref="A1:H33"/>
  <sheetViews>
    <sheetView zoomScaleNormal="100" workbookViewId="0">
      <pane ySplit="1" topLeftCell="A2" activePane="bottomLeft" state="frozen"/>
      <selection pane="bottomLeft" activeCell="L8" sqref="L8"/>
    </sheetView>
  </sheetViews>
  <sheetFormatPr defaultColWidth="8.7109375" defaultRowHeight="15" x14ac:dyDescent="0.25"/>
  <cols>
    <col min="1" max="1" width="9.7109375" style="1" customWidth="1"/>
    <col min="2" max="2" width="22.5703125" style="3" customWidth="1"/>
    <col min="3" max="3" width="33" style="1" customWidth="1"/>
    <col min="4" max="7" width="15.5703125" style="3" customWidth="1"/>
    <col min="8" max="8" width="26" style="3" bestFit="1" customWidth="1"/>
    <col min="9" max="16384" width="8.7109375" style="3"/>
  </cols>
  <sheetData>
    <row r="1" spans="1:8" s="5" customFormat="1" x14ac:dyDescent="0.25">
      <c r="A1" s="4" t="s">
        <v>56</v>
      </c>
      <c r="B1" s="4" t="s">
        <v>75</v>
      </c>
      <c r="C1" s="4" t="s">
        <v>76</v>
      </c>
      <c r="D1" s="4" t="s">
        <v>77</v>
      </c>
      <c r="E1" s="4" t="s">
        <v>78</v>
      </c>
      <c r="F1" s="4" t="s">
        <v>79</v>
      </c>
      <c r="G1" s="4" t="s">
        <v>80</v>
      </c>
      <c r="H1" s="4" t="s">
        <v>57</v>
      </c>
    </row>
    <row r="2" spans="1:8" x14ac:dyDescent="0.25">
      <c r="A2" s="3" t="s">
        <v>58</v>
      </c>
      <c r="B2" s="3" t="s">
        <v>81</v>
      </c>
      <c r="C2" s="3" t="s">
        <v>82</v>
      </c>
      <c r="D2" s="3">
        <v>20</v>
      </c>
      <c r="E2" s="3">
        <v>20</v>
      </c>
      <c r="F2" s="3">
        <v>20</v>
      </c>
      <c r="G2" s="3">
        <v>20</v>
      </c>
      <c r="H2" s="3" t="s">
        <v>87</v>
      </c>
    </row>
    <row r="3" spans="1:8" x14ac:dyDescent="0.25">
      <c r="A3" s="3" t="s">
        <v>58</v>
      </c>
      <c r="B3" s="3" t="s">
        <v>84</v>
      </c>
      <c r="C3" s="3" t="s">
        <v>82</v>
      </c>
      <c r="D3" s="3">
        <v>20</v>
      </c>
      <c r="E3" s="3">
        <v>20</v>
      </c>
      <c r="F3" s="3">
        <v>20</v>
      </c>
      <c r="G3" s="3">
        <v>20</v>
      </c>
      <c r="H3" s="3" t="s">
        <v>87</v>
      </c>
    </row>
    <row r="4" spans="1:8" x14ac:dyDescent="0.25">
      <c r="A4" s="3" t="s">
        <v>58</v>
      </c>
      <c r="B4" s="3" t="s">
        <v>85</v>
      </c>
      <c r="C4" s="3" t="s">
        <v>86</v>
      </c>
      <c r="D4" s="3">
        <v>10</v>
      </c>
      <c r="E4" s="3">
        <v>10</v>
      </c>
      <c r="F4" s="3">
        <v>10</v>
      </c>
      <c r="G4" s="3">
        <v>10</v>
      </c>
      <c r="H4" s="3" t="s">
        <v>87</v>
      </c>
    </row>
    <row r="5" spans="1:8" x14ac:dyDescent="0.25">
      <c r="A5" s="3" t="s">
        <v>59</v>
      </c>
      <c r="B5" s="3" t="s">
        <v>81</v>
      </c>
      <c r="C5" s="3" t="s">
        <v>82</v>
      </c>
      <c r="D5" s="3">
        <v>30</v>
      </c>
      <c r="E5" s="3">
        <v>30</v>
      </c>
      <c r="F5" s="3">
        <v>30</v>
      </c>
      <c r="G5" s="3">
        <v>30</v>
      </c>
    </row>
    <row r="6" spans="1:8" x14ac:dyDescent="0.25">
      <c r="A6" s="3" t="s">
        <v>59</v>
      </c>
      <c r="B6" s="3" t="s">
        <v>84</v>
      </c>
      <c r="C6" s="3" t="s">
        <v>82</v>
      </c>
      <c r="D6" s="3">
        <v>30</v>
      </c>
      <c r="E6" s="3">
        <v>30</v>
      </c>
      <c r="F6" s="3">
        <v>30</v>
      </c>
      <c r="G6" s="3">
        <v>30</v>
      </c>
    </row>
    <row r="7" spans="1:8" x14ac:dyDescent="0.25">
      <c r="A7" s="3" t="s">
        <v>59</v>
      </c>
      <c r="B7" s="3" t="s">
        <v>85</v>
      </c>
      <c r="C7" s="3" t="s">
        <v>86</v>
      </c>
      <c r="D7" s="3">
        <v>4</v>
      </c>
      <c r="E7" s="3">
        <v>4</v>
      </c>
      <c r="F7" s="3">
        <v>4</v>
      </c>
      <c r="G7" s="3">
        <v>4</v>
      </c>
    </row>
    <row r="8" spans="1:8" x14ac:dyDescent="0.25">
      <c r="A8" s="3" t="s">
        <v>60</v>
      </c>
      <c r="B8" s="3" t="s">
        <v>85</v>
      </c>
      <c r="C8" s="3" t="s">
        <v>86</v>
      </c>
      <c r="D8" s="3">
        <v>10</v>
      </c>
      <c r="E8" s="3">
        <v>10</v>
      </c>
      <c r="F8" s="3">
        <v>10</v>
      </c>
      <c r="G8" s="3">
        <v>10</v>
      </c>
      <c r="H8" s="3" t="s">
        <v>155</v>
      </c>
    </row>
    <row r="9" spans="1:8" x14ac:dyDescent="0.25">
      <c r="A9" s="3" t="s">
        <v>60</v>
      </c>
      <c r="B9" s="3" t="s">
        <v>85</v>
      </c>
      <c r="C9" s="3" t="s">
        <v>88</v>
      </c>
      <c r="D9" s="3">
        <v>10</v>
      </c>
      <c r="E9" s="3">
        <v>10</v>
      </c>
      <c r="F9" s="3">
        <v>10</v>
      </c>
      <c r="G9" s="3">
        <v>10</v>
      </c>
      <c r="H9" s="3" t="s">
        <v>155</v>
      </c>
    </row>
    <row r="10" spans="1:8" x14ac:dyDescent="0.25">
      <c r="A10" s="3" t="s">
        <v>61</v>
      </c>
      <c r="B10" s="3" t="s">
        <v>84</v>
      </c>
      <c r="C10" s="3" t="s">
        <v>82</v>
      </c>
      <c r="D10" s="3">
        <v>20</v>
      </c>
      <c r="E10" s="3">
        <v>20</v>
      </c>
      <c r="F10" s="3">
        <v>20</v>
      </c>
      <c r="G10" s="3">
        <v>20</v>
      </c>
    </row>
    <row r="11" spans="1:8" x14ac:dyDescent="0.25">
      <c r="A11" s="3" t="s">
        <v>62</v>
      </c>
      <c r="B11" s="3" t="s">
        <v>84</v>
      </c>
      <c r="C11" s="3" t="s">
        <v>82</v>
      </c>
      <c r="D11" s="3">
        <v>25</v>
      </c>
      <c r="E11" s="3">
        <v>25</v>
      </c>
      <c r="F11" s="3">
        <v>25</v>
      </c>
      <c r="G11" s="3">
        <v>25</v>
      </c>
    </row>
    <row r="12" spans="1:8" x14ac:dyDescent="0.25">
      <c r="A12" s="3" t="s">
        <v>62</v>
      </c>
      <c r="B12" s="3" t="s">
        <v>85</v>
      </c>
      <c r="C12" s="32" t="s">
        <v>89</v>
      </c>
      <c r="D12" s="3">
        <v>15</v>
      </c>
      <c r="E12" s="3">
        <v>15</v>
      </c>
      <c r="F12" s="3">
        <v>15</v>
      </c>
      <c r="G12" s="3">
        <v>15</v>
      </c>
    </row>
    <row r="13" spans="1:8" x14ac:dyDescent="0.25">
      <c r="A13" s="3" t="s">
        <v>62</v>
      </c>
      <c r="B13" s="3" t="s">
        <v>85</v>
      </c>
      <c r="C13" s="3" t="s">
        <v>88</v>
      </c>
      <c r="D13" s="3">
        <v>15</v>
      </c>
      <c r="E13" s="3">
        <v>15</v>
      </c>
      <c r="F13" s="3">
        <v>15</v>
      </c>
      <c r="G13" s="3">
        <v>15</v>
      </c>
    </row>
    <row r="14" spans="1:8" x14ac:dyDescent="0.25">
      <c r="A14" s="3" t="s">
        <v>63</v>
      </c>
      <c r="B14" s="3" t="s">
        <v>81</v>
      </c>
      <c r="C14" s="3" t="s">
        <v>82</v>
      </c>
      <c r="D14" s="3">
        <v>30</v>
      </c>
      <c r="E14" s="3">
        <v>30</v>
      </c>
      <c r="F14" s="3">
        <v>30</v>
      </c>
      <c r="G14" s="3">
        <v>30</v>
      </c>
    </row>
    <row r="15" spans="1:8" x14ac:dyDescent="0.25">
      <c r="A15" s="3" t="s">
        <v>63</v>
      </c>
      <c r="B15" s="3" t="s">
        <v>84</v>
      </c>
      <c r="C15" s="3" t="s">
        <v>82</v>
      </c>
      <c r="D15" s="3">
        <v>30</v>
      </c>
      <c r="E15" s="3">
        <v>30</v>
      </c>
      <c r="F15" s="3">
        <v>30</v>
      </c>
      <c r="G15" s="3">
        <v>30</v>
      </c>
    </row>
    <row r="16" spans="1:8" x14ac:dyDescent="0.25">
      <c r="A16" s="3" t="s">
        <v>63</v>
      </c>
      <c r="B16" s="3" t="s">
        <v>85</v>
      </c>
      <c r="C16" s="32" t="s">
        <v>89</v>
      </c>
      <c r="D16" s="3">
        <v>15</v>
      </c>
      <c r="E16" s="3">
        <v>15</v>
      </c>
      <c r="F16" s="3">
        <v>15</v>
      </c>
      <c r="G16" s="3">
        <v>15</v>
      </c>
    </row>
    <row r="17" spans="1:7" x14ac:dyDescent="0.25">
      <c r="A17" s="3" t="s">
        <v>63</v>
      </c>
      <c r="B17" s="3" t="s">
        <v>85</v>
      </c>
      <c r="C17" s="3" t="s">
        <v>88</v>
      </c>
      <c r="D17" s="3">
        <v>15</v>
      </c>
      <c r="E17" s="3">
        <v>15</v>
      </c>
      <c r="F17" s="3">
        <v>15</v>
      </c>
      <c r="G17" s="3">
        <v>15</v>
      </c>
    </row>
    <row r="18" spans="1:7" x14ac:dyDescent="0.25">
      <c r="A18" s="3" t="s">
        <v>63</v>
      </c>
      <c r="B18" s="3" t="s">
        <v>85</v>
      </c>
      <c r="C18" s="3" t="s">
        <v>86</v>
      </c>
      <c r="D18" s="3">
        <v>15</v>
      </c>
      <c r="E18" s="3">
        <v>15</v>
      </c>
      <c r="F18" s="3">
        <v>15</v>
      </c>
      <c r="G18" s="3">
        <v>15</v>
      </c>
    </row>
    <row r="19" spans="1:7" x14ac:dyDescent="0.25">
      <c r="A19" s="3" t="s">
        <v>63</v>
      </c>
      <c r="B19" s="3" t="s">
        <v>85</v>
      </c>
      <c r="C19" s="3" t="s">
        <v>90</v>
      </c>
      <c r="D19" s="3">
        <v>15</v>
      </c>
      <c r="E19" s="3">
        <v>15</v>
      </c>
      <c r="F19" s="3">
        <v>15</v>
      </c>
      <c r="G19" s="3">
        <v>15</v>
      </c>
    </row>
    <row r="20" spans="1:7" x14ac:dyDescent="0.25">
      <c r="A20" s="3" t="s">
        <v>63</v>
      </c>
      <c r="B20" s="3" t="s">
        <v>85</v>
      </c>
      <c r="C20" s="3" t="s">
        <v>91</v>
      </c>
      <c r="D20" s="3">
        <v>15</v>
      </c>
      <c r="E20" s="3">
        <v>15</v>
      </c>
      <c r="F20" s="3">
        <v>15</v>
      </c>
      <c r="G20" s="3">
        <v>15</v>
      </c>
    </row>
    <row r="21" spans="1:7" x14ac:dyDescent="0.25">
      <c r="A21" s="3" t="s">
        <v>64</v>
      </c>
      <c r="B21" s="3" t="s">
        <v>81</v>
      </c>
      <c r="C21" s="3" t="s">
        <v>82</v>
      </c>
      <c r="D21" s="3">
        <v>22.5</v>
      </c>
      <c r="E21" s="3">
        <v>22.5</v>
      </c>
      <c r="F21" s="3">
        <v>22.5</v>
      </c>
      <c r="G21" s="3">
        <v>22.5</v>
      </c>
    </row>
    <row r="22" spans="1:7" x14ac:dyDescent="0.25">
      <c r="A22" s="3" t="s">
        <v>64</v>
      </c>
      <c r="B22" s="3" t="s">
        <v>84</v>
      </c>
      <c r="C22" s="3" t="s">
        <v>82</v>
      </c>
      <c r="D22" s="3">
        <v>25</v>
      </c>
      <c r="E22" s="3">
        <v>25</v>
      </c>
      <c r="F22" s="3">
        <v>25</v>
      </c>
      <c r="G22" s="3">
        <v>25</v>
      </c>
    </row>
    <row r="23" spans="1:7" x14ac:dyDescent="0.25">
      <c r="A23" s="3" t="s">
        <v>65</v>
      </c>
      <c r="B23" s="3" t="s">
        <v>81</v>
      </c>
      <c r="C23" s="3" t="s">
        <v>82</v>
      </c>
      <c r="D23" s="3">
        <v>25</v>
      </c>
      <c r="E23" s="3">
        <v>25</v>
      </c>
      <c r="F23" s="3">
        <v>25</v>
      </c>
      <c r="G23" s="3">
        <v>25</v>
      </c>
    </row>
    <row r="24" spans="1:7" x14ac:dyDescent="0.25">
      <c r="A24" s="3" t="s">
        <v>65</v>
      </c>
      <c r="B24" s="3" t="s">
        <v>84</v>
      </c>
      <c r="C24" s="3" t="s">
        <v>82</v>
      </c>
      <c r="D24" s="3">
        <v>25</v>
      </c>
      <c r="E24" s="3">
        <v>25</v>
      </c>
      <c r="F24" s="3">
        <v>25</v>
      </c>
      <c r="G24" s="3">
        <v>25</v>
      </c>
    </row>
    <row r="25" spans="1:7" x14ac:dyDescent="0.25">
      <c r="A25" s="3" t="s">
        <v>65</v>
      </c>
      <c r="B25" s="3" t="s">
        <v>85</v>
      </c>
      <c r="C25" s="3" t="s">
        <v>86</v>
      </c>
      <c r="D25" s="3">
        <v>10</v>
      </c>
      <c r="E25" s="3">
        <v>10</v>
      </c>
      <c r="F25" s="3">
        <v>10</v>
      </c>
      <c r="G25" s="3">
        <v>10</v>
      </c>
    </row>
    <row r="26" spans="1:7" x14ac:dyDescent="0.25">
      <c r="A26" s="3" t="s">
        <v>65</v>
      </c>
      <c r="B26" s="3" t="s">
        <v>85</v>
      </c>
      <c r="C26" s="3" t="s">
        <v>90</v>
      </c>
      <c r="D26" s="3">
        <v>10</v>
      </c>
      <c r="E26" s="3">
        <v>10</v>
      </c>
      <c r="F26" s="3">
        <v>10</v>
      </c>
      <c r="G26" s="3">
        <v>10</v>
      </c>
    </row>
    <row r="27" spans="1:7" x14ac:dyDescent="0.25">
      <c r="A27" s="3" t="s">
        <v>65</v>
      </c>
      <c r="B27" s="3" t="s">
        <v>85</v>
      </c>
      <c r="C27" s="32" t="s">
        <v>89</v>
      </c>
      <c r="D27" s="3">
        <v>10</v>
      </c>
      <c r="E27" s="3">
        <v>10</v>
      </c>
      <c r="F27" s="3">
        <v>10</v>
      </c>
      <c r="G27" s="3">
        <v>10</v>
      </c>
    </row>
    <row r="28" spans="1:7" x14ac:dyDescent="0.25">
      <c r="A28" s="3" t="s">
        <v>65</v>
      </c>
      <c r="B28" s="3" t="s">
        <v>85</v>
      </c>
      <c r="C28" s="3" t="s">
        <v>88</v>
      </c>
      <c r="D28" s="3">
        <v>10</v>
      </c>
      <c r="E28" s="3">
        <v>10</v>
      </c>
      <c r="F28" s="3">
        <v>10</v>
      </c>
      <c r="G28" s="3">
        <v>10</v>
      </c>
    </row>
    <row r="29" spans="1:7" x14ac:dyDescent="0.25">
      <c r="A29" s="3" t="s">
        <v>66</v>
      </c>
      <c r="B29" s="3" t="s">
        <v>81</v>
      </c>
      <c r="C29" s="3" t="s">
        <v>82</v>
      </c>
      <c r="D29" s="3">
        <v>30</v>
      </c>
      <c r="E29" s="3">
        <v>30</v>
      </c>
      <c r="F29" s="3">
        <v>30</v>
      </c>
      <c r="G29" s="3">
        <v>30</v>
      </c>
    </row>
    <row r="30" spans="1:7" x14ac:dyDescent="0.25">
      <c r="A30" s="3" t="s">
        <v>66</v>
      </c>
      <c r="B30" s="3" t="s">
        <v>84</v>
      </c>
      <c r="C30" s="3" t="s">
        <v>82</v>
      </c>
      <c r="D30" s="3">
        <v>30</v>
      </c>
      <c r="E30" s="3">
        <v>30</v>
      </c>
      <c r="F30" s="3">
        <v>30</v>
      </c>
      <c r="G30" s="3">
        <v>30</v>
      </c>
    </row>
    <row r="31" spans="1:7" x14ac:dyDescent="0.25">
      <c r="A31" s="3" t="s">
        <v>66</v>
      </c>
      <c r="B31" s="3" t="s">
        <v>85</v>
      </c>
      <c r="C31" s="3" t="s">
        <v>86</v>
      </c>
      <c r="D31" s="3">
        <v>15</v>
      </c>
      <c r="E31" s="3">
        <v>15</v>
      </c>
      <c r="F31" s="3">
        <v>15</v>
      </c>
      <c r="G31" s="3">
        <v>15</v>
      </c>
    </row>
    <row r="32" spans="1:7" x14ac:dyDescent="0.25">
      <c r="A32" s="3" t="s">
        <v>66</v>
      </c>
      <c r="B32" s="3" t="s">
        <v>85</v>
      </c>
      <c r="C32" s="32" t="s">
        <v>89</v>
      </c>
      <c r="D32" s="3">
        <v>15</v>
      </c>
      <c r="E32" s="3">
        <v>15</v>
      </c>
      <c r="F32" s="3">
        <v>15</v>
      </c>
      <c r="G32" s="3">
        <v>15</v>
      </c>
    </row>
    <row r="33" spans="3:3" x14ac:dyDescent="0.25">
      <c r="C33" s="3"/>
    </row>
  </sheetData>
  <phoneticPr fontId="5" type="noConversion"/>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3DC37-B2EE-43BB-BAA3-6554BFEEE8AB}">
  <sheetPr codeName="Sheet9"/>
  <dimension ref="A1:H40"/>
  <sheetViews>
    <sheetView workbookViewId="0">
      <pane ySplit="1" topLeftCell="A11" activePane="bottomLeft" state="frozen"/>
      <selection pane="bottomLeft" activeCell="N36" sqref="N36"/>
    </sheetView>
  </sheetViews>
  <sheetFormatPr defaultColWidth="8.7109375" defaultRowHeight="15" x14ac:dyDescent="0.25"/>
  <cols>
    <col min="1" max="1" width="9.28515625" style="1" customWidth="1"/>
    <col min="2" max="2" width="22.5703125" style="3" customWidth="1"/>
    <col min="3" max="3" width="33" style="1" customWidth="1"/>
    <col min="4" max="7" width="15.5703125" style="3" customWidth="1"/>
    <col min="8" max="8" width="22.5703125" style="3" customWidth="1"/>
    <col min="9" max="16384" width="8.7109375" style="3"/>
  </cols>
  <sheetData>
    <row r="1" spans="1:8" s="5" customFormat="1" x14ac:dyDescent="0.25">
      <c r="A1" s="4" t="s">
        <v>56</v>
      </c>
      <c r="B1" s="4" t="s">
        <v>75</v>
      </c>
      <c r="C1" s="4" t="s">
        <v>76</v>
      </c>
      <c r="D1" s="4" t="s">
        <v>77</v>
      </c>
      <c r="E1" s="4" t="s">
        <v>78</v>
      </c>
      <c r="F1" s="4" t="s">
        <v>79</v>
      </c>
      <c r="G1" s="4" t="s">
        <v>80</v>
      </c>
      <c r="H1" s="4" t="s">
        <v>57</v>
      </c>
    </row>
    <row r="2" spans="1:8" x14ac:dyDescent="0.25">
      <c r="A2" s="3" t="s">
        <v>58</v>
      </c>
      <c r="B2" s="3" t="s">
        <v>85</v>
      </c>
      <c r="C2" s="3" t="s">
        <v>86</v>
      </c>
      <c r="D2" s="17">
        <v>736.73</v>
      </c>
      <c r="E2" s="17">
        <v>736.73</v>
      </c>
      <c r="F2" s="17">
        <v>736.73</v>
      </c>
      <c r="G2" s="17">
        <v>736.73</v>
      </c>
      <c r="H2" s="32" t="s">
        <v>102</v>
      </c>
    </row>
    <row r="3" spans="1:8" x14ac:dyDescent="0.25">
      <c r="A3" s="3" t="s">
        <v>59</v>
      </c>
      <c r="B3" s="3" t="s">
        <v>85</v>
      </c>
      <c r="C3" s="3" t="s">
        <v>90</v>
      </c>
      <c r="D3" s="17">
        <v>500</v>
      </c>
      <c r="E3" s="17">
        <v>500</v>
      </c>
      <c r="F3" s="17">
        <v>500</v>
      </c>
      <c r="G3" s="17">
        <v>500</v>
      </c>
      <c r="H3" t="s">
        <v>102</v>
      </c>
    </row>
    <row r="4" spans="1:8" x14ac:dyDescent="0.25">
      <c r="A4" s="3" t="s">
        <v>60</v>
      </c>
      <c r="B4" s="3" t="s">
        <v>85</v>
      </c>
      <c r="C4" s="3" t="s">
        <v>86</v>
      </c>
      <c r="D4" s="9">
        <f t="shared" ref="D4:G4" si="0">450*1.161328697</f>
        <v>522.59791365000001</v>
      </c>
      <c r="E4" s="9">
        <f t="shared" si="0"/>
        <v>522.59791365000001</v>
      </c>
      <c r="F4" s="9">
        <f t="shared" si="0"/>
        <v>522.59791365000001</v>
      </c>
      <c r="G4" s="9">
        <f t="shared" si="0"/>
        <v>522.59791365000001</v>
      </c>
    </row>
    <row r="5" spans="1:8" x14ac:dyDescent="0.25">
      <c r="A5" s="3" t="s">
        <v>60</v>
      </c>
      <c r="B5" s="3" t="s">
        <v>85</v>
      </c>
      <c r="C5" s="3" t="s">
        <v>88</v>
      </c>
      <c r="D5" s="9">
        <v>12</v>
      </c>
      <c r="E5" s="9">
        <v>12</v>
      </c>
      <c r="F5" s="9">
        <v>12</v>
      </c>
      <c r="G5" s="9">
        <v>12</v>
      </c>
    </row>
    <row r="6" spans="1:8" x14ac:dyDescent="0.25">
      <c r="A6" s="3" t="s">
        <v>62</v>
      </c>
      <c r="B6" s="3" t="s">
        <v>85</v>
      </c>
      <c r="C6" s="32" t="s">
        <v>89</v>
      </c>
      <c r="D6" s="45">
        <f t="shared" ref="D6:G7" si="1">9*1.063610459</f>
        <v>9.5724941309999991</v>
      </c>
      <c r="E6" s="45">
        <f t="shared" si="1"/>
        <v>9.5724941309999991</v>
      </c>
      <c r="F6" s="45">
        <f t="shared" si="1"/>
        <v>9.5724941309999991</v>
      </c>
      <c r="G6" s="45">
        <f t="shared" si="1"/>
        <v>9.5724941309999991</v>
      </c>
    </row>
    <row r="7" spans="1:8" x14ac:dyDescent="0.25">
      <c r="A7" s="3" t="s">
        <v>62</v>
      </c>
      <c r="B7" s="3" t="s">
        <v>85</v>
      </c>
      <c r="C7" s="3" t="s">
        <v>88</v>
      </c>
      <c r="D7" s="45">
        <f t="shared" si="1"/>
        <v>9.5724941309999991</v>
      </c>
      <c r="E7" s="45">
        <f t="shared" si="1"/>
        <v>9.5724941309999991</v>
      </c>
      <c r="F7" s="45">
        <f t="shared" si="1"/>
        <v>9.5724941309999991</v>
      </c>
      <c r="G7" s="45">
        <f t="shared" si="1"/>
        <v>9.5724941309999991</v>
      </c>
    </row>
    <row r="8" spans="1:8" x14ac:dyDescent="0.25">
      <c r="A8" s="3" t="s">
        <v>63</v>
      </c>
      <c r="B8" s="3" t="s">
        <v>85</v>
      </c>
      <c r="C8" s="32" t="s">
        <v>89</v>
      </c>
      <c r="D8" s="16">
        <f t="shared" ref="D8:G8" si="2">1500*1.161328697</f>
        <v>1741.9930455000001</v>
      </c>
      <c r="E8" s="16">
        <f t="shared" si="2"/>
        <v>1741.9930455000001</v>
      </c>
      <c r="F8" s="16">
        <f t="shared" si="2"/>
        <v>1741.9930455000001</v>
      </c>
      <c r="G8" s="16">
        <f t="shared" si="2"/>
        <v>1741.9930455000001</v>
      </c>
    </row>
    <row r="9" spans="1:8" x14ac:dyDescent="0.25">
      <c r="A9" s="3" t="s">
        <v>63</v>
      </c>
      <c r="B9" s="3" t="s">
        <v>85</v>
      </c>
      <c r="C9" s="3" t="s">
        <v>88</v>
      </c>
      <c r="D9" s="16">
        <f t="shared" ref="D9:G9" si="3">3500*1.161328697</f>
        <v>4064.6504395000002</v>
      </c>
      <c r="E9" s="16">
        <f t="shared" si="3"/>
        <v>4064.6504395000002</v>
      </c>
      <c r="F9" s="16">
        <f t="shared" si="3"/>
        <v>4064.6504395000002</v>
      </c>
      <c r="G9" s="16">
        <f t="shared" si="3"/>
        <v>4064.6504395000002</v>
      </c>
    </row>
    <row r="10" spans="1:8" x14ac:dyDescent="0.25">
      <c r="A10" s="3" t="s">
        <v>63</v>
      </c>
      <c r="B10" s="3" t="s">
        <v>85</v>
      </c>
      <c r="C10" s="3" t="s">
        <v>86</v>
      </c>
      <c r="D10" s="16">
        <f t="shared" ref="D10:G10" si="4">250*1.161328697</f>
        <v>290.33217425000004</v>
      </c>
      <c r="E10" s="16">
        <f t="shared" si="4"/>
        <v>290.33217425000004</v>
      </c>
      <c r="F10" s="16">
        <f t="shared" si="4"/>
        <v>290.33217425000004</v>
      </c>
      <c r="G10" s="16">
        <f t="shared" si="4"/>
        <v>290.33217425000004</v>
      </c>
    </row>
    <row r="11" spans="1:8" x14ac:dyDescent="0.25">
      <c r="A11" s="3" t="s">
        <v>63</v>
      </c>
      <c r="B11" s="3" t="s">
        <v>85</v>
      </c>
      <c r="C11" s="3" t="s">
        <v>90</v>
      </c>
      <c r="D11" s="16">
        <f t="shared" ref="D11:G11" si="5">500*1.161328697</f>
        <v>580.66434850000007</v>
      </c>
      <c r="E11" s="16">
        <f t="shared" si="5"/>
        <v>580.66434850000007</v>
      </c>
      <c r="F11" s="16">
        <f t="shared" si="5"/>
        <v>580.66434850000007</v>
      </c>
      <c r="G11" s="16">
        <f t="shared" si="5"/>
        <v>580.66434850000007</v>
      </c>
    </row>
    <row r="12" spans="1:8" x14ac:dyDescent="0.25">
      <c r="A12" s="3" t="s">
        <v>63</v>
      </c>
      <c r="B12" s="3" t="s">
        <v>85</v>
      </c>
      <c r="C12" s="3" t="s">
        <v>91</v>
      </c>
      <c r="D12" s="16">
        <f t="shared" ref="D12:G12" si="6">1500*1.161328697</f>
        <v>1741.9930455000001</v>
      </c>
      <c r="E12" s="16">
        <f t="shared" si="6"/>
        <v>1741.9930455000001</v>
      </c>
      <c r="F12" s="16">
        <f t="shared" si="6"/>
        <v>1741.9930455000001</v>
      </c>
      <c r="G12" s="16">
        <f t="shared" si="6"/>
        <v>1741.9930455000001</v>
      </c>
    </row>
    <row r="13" spans="1:8" x14ac:dyDescent="0.25">
      <c r="A13" s="3" t="s">
        <v>65</v>
      </c>
      <c r="B13" s="3" t="s">
        <v>85</v>
      </c>
      <c r="C13" s="3" t="s">
        <v>86</v>
      </c>
      <c r="D13" s="45">
        <f t="shared" ref="D13:G13" si="7">1829*1.063610459</f>
        <v>1945.3435295109998</v>
      </c>
      <c r="E13" s="45">
        <f t="shared" si="7"/>
        <v>1945.3435295109998</v>
      </c>
      <c r="F13" s="45">
        <f t="shared" si="7"/>
        <v>1945.3435295109998</v>
      </c>
      <c r="G13" s="45">
        <f t="shared" si="7"/>
        <v>1945.3435295109998</v>
      </c>
    </row>
    <row r="14" spans="1:8" x14ac:dyDescent="0.25">
      <c r="A14" s="3" t="s">
        <v>65</v>
      </c>
      <c r="B14" s="3" t="s">
        <v>85</v>
      </c>
      <c r="C14" s="3" t="s">
        <v>90</v>
      </c>
      <c r="D14" s="17">
        <v>11.1</v>
      </c>
      <c r="E14" s="17">
        <v>11.1</v>
      </c>
      <c r="F14" s="17">
        <v>11.1</v>
      </c>
      <c r="G14" s="17">
        <v>11.1</v>
      </c>
    </row>
    <row r="15" spans="1:8" x14ac:dyDescent="0.25">
      <c r="A15" s="3" t="s">
        <v>65</v>
      </c>
      <c r="B15" s="3" t="s">
        <v>85</v>
      </c>
      <c r="C15" s="32" t="s">
        <v>89</v>
      </c>
      <c r="D15" s="17">
        <v>278.3</v>
      </c>
      <c r="E15" s="17">
        <v>278.3</v>
      </c>
      <c r="F15" s="17">
        <v>278.3</v>
      </c>
      <c r="G15" s="17">
        <v>278.3</v>
      </c>
    </row>
    <row r="16" spans="1:8" x14ac:dyDescent="0.25">
      <c r="A16" s="3" t="s">
        <v>65</v>
      </c>
      <c r="B16" s="3" t="s">
        <v>85</v>
      </c>
      <c r="C16" s="3" t="s">
        <v>88</v>
      </c>
      <c r="D16" s="17">
        <v>556.6</v>
      </c>
      <c r="E16" s="17">
        <v>556.6</v>
      </c>
      <c r="F16" s="17">
        <v>556.6</v>
      </c>
      <c r="G16" s="17">
        <v>556.6</v>
      </c>
    </row>
    <row r="17" spans="1:8" x14ac:dyDescent="0.25">
      <c r="A17" s="3" t="s">
        <v>66</v>
      </c>
      <c r="B17" s="3" t="s">
        <v>85</v>
      </c>
      <c r="C17" s="3" t="s">
        <v>86</v>
      </c>
      <c r="D17" s="9">
        <f t="shared" ref="D17:G17" si="8">240*1.161328697</f>
        <v>278.71888727999999</v>
      </c>
      <c r="E17" s="9">
        <f t="shared" si="8"/>
        <v>278.71888727999999</v>
      </c>
      <c r="F17" s="9">
        <f t="shared" si="8"/>
        <v>278.71888727999999</v>
      </c>
      <c r="G17" s="9">
        <f t="shared" si="8"/>
        <v>278.71888727999999</v>
      </c>
    </row>
    <row r="18" spans="1:8" x14ac:dyDescent="0.25">
      <c r="A18" s="3" t="s">
        <v>66</v>
      </c>
      <c r="B18" s="3" t="s">
        <v>85</v>
      </c>
      <c r="C18" s="32" t="s">
        <v>89</v>
      </c>
      <c r="D18" s="9">
        <f t="shared" ref="D18:G18" si="9">53*1.161328697</f>
        <v>61.550420941000006</v>
      </c>
      <c r="E18" s="9">
        <f t="shared" si="9"/>
        <v>61.550420941000006</v>
      </c>
      <c r="F18" s="9">
        <f t="shared" si="9"/>
        <v>61.550420941000006</v>
      </c>
      <c r="G18" s="9">
        <f t="shared" si="9"/>
        <v>61.550420941000006</v>
      </c>
    </row>
    <row r="19" spans="1:8" x14ac:dyDescent="0.25">
      <c r="A19" s="3" t="s">
        <v>70</v>
      </c>
      <c r="B19" s="3" t="s">
        <v>85</v>
      </c>
      <c r="C19" s="3" t="s">
        <v>86</v>
      </c>
      <c r="D19" s="9">
        <f>70*1.161328697</f>
        <v>81.293008790000002</v>
      </c>
      <c r="E19" s="9">
        <f t="shared" ref="E19:G19" si="10">60*1.161328697</f>
        <v>69.679721819999997</v>
      </c>
      <c r="F19" s="9">
        <f t="shared" si="10"/>
        <v>69.679721819999997</v>
      </c>
      <c r="G19" s="9">
        <f t="shared" si="10"/>
        <v>69.679721819999997</v>
      </c>
      <c r="H19" s="3" t="s">
        <v>156</v>
      </c>
    </row>
    <row r="20" spans="1:8" x14ac:dyDescent="0.25">
      <c r="A20" s="3" t="s">
        <v>70</v>
      </c>
      <c r="B20" s="3" t="s">
        <v>85</v>
      </c>
      <c r="C20" s="3" t="s">
        <v>90</v>
      </c>
      <c r="D20" s="9">
        <f t="shared" ref="D20:G20" si="11">170*1.161328697</f>
        <v>197.42587849</v>
      </c>
      <c r="E20" s="9">
        <f t="shared" si="11"/>
        <v>197.42587849</v>
      </c>
      <c r="F20" s="9">
        <f t="shared" si="11"/>
        <v>197.42587849</v>
      </c>
      <c r="G20" s="9">
        <f t="shared" si="11"/>
        <v>197.42587849</v>
      </c>
      <c r="H20" s="3" t="s">
        <v>156</v>
      </c>
    </row>
    <row r="21" spans="1:8" x14ac:dyDescent="0.25">
      <c r="A21" s="3" t="s">
        <v>70</v>
      </c>
      <c r="B21" s="3" t="s">
        <v>85</v>
      </c>
      <c r="C21" s="3" t="s">
        <v>91</v>
      </c>
      <c r="D21" s="9">
        <f>240*1.161328697</f>
        <v>278.71888727999999</v>
      </c>
      <c r="E21" s="9">
        <f t="shared" ref="E21:G21" si="12">230*1.161328697</f>
        <v>267.10560031</v>
      </c>
      <c r="F21" s="9">
        <f t="shared" si="12"/>
        <v>267.10560031</v>
      </c>
      <c r="G21" s="9">
        <f t="shared" si="12"/>
        <v>267.10560031</v>
      </c>
      <c r="H21" s="3" t="s">
        <v>156</v>
      </c>
    </row>
    <row r="22" spans="1:8" x14ac:dyDescent="0.25">
      <c r="A22" s="3" t="s">
        <v>70</v>
      </c>
      <c r="B22" s="3" t="s">
        <v>85</v>
      </c>
      <c r="C22" s="3" t="s">
        <v>93</v>
      </c>
      <c r="D22" s="9">
        <f>370*1.161328697</f>
        <v>429.69161789000003</v>
      </c>
      <c r="E22" s="9">
        <f t="shared" ref="E22:G22" si="13">350*1.161328697</f>
        <v>406.46504395000005</v>
      </c>
      <c r="F22" s="9">
        <f t="shared" si="13"/>
        <v>406.46504395000005</v>
      </c>
      <c r="G22" s="9">
        <f t="shared" si="13"/>
        <v>406.46504395000005</v>
      </c>
      <c r="H22" s="3" t="s">
        <v>156</v>
      </c>
    </row>
    <row r="23" spans="1:8" x14ac:dyDescent="0.25">
      <c r="A23" s="3" t="s">
        <v>70</v>
      </c>
      <c r="B23" s="3" t="s">
        <v>85</v>
      </c>
      <c r="C23" s="3" t="s">
        <v>94</v>
      </c>
      <c r="D23" s="9">
        <f>600*1.161328697</f>
        <v>696.79721820000009</v>
      </c>
      <c r="E23" s="9">
        <f t="shared" ref="E23:G23" si="14">580*1.161328697</f>
        <v>673.57064425999999</v>
      </c>
      <c r="F23" s="9">
        <f t="shared" si="14"/>
        <v>673.57064425999999</v>
      </c>
      <c r="G23" s="9">
        <f t="shared" si="14"/>
        <v>673.57064425999999</v>
      </c>
      <c r="H23" s="3" t="s">
        <v>156</v>
      </c>
    </row>
    <row r="24" spans="1:8" x14ac:dyDescent="0.25">
      <c r="A24" s="3" t="s">
        <v>70</v>
      </c>
      <c r="B24" s="3" t="s">
        <v>85</v>
      </c>
      <c r="C24" s="3" t="s">
        <v>95</v>
      </c>
      <c r="D24" s="9">
        <f t="shared" ref="D24:G24" si="15">830*1.161328697</f>
        <v>963.90281851000009</v>
      </c>
      <c r="E24" s="9">
        <f t="shared" si="15"/>
        <v>963.90281851000009</v>
      </c>
      <c r="F24" s="9">
        <f t="shared" si="15"/>
        <v>963.90281851000009</v>
      </c>
      <c r="G24" s="9">
        <f t="shared" si="15"/>
        <v>963.90281851000009</v>
      </c>
      <c r="H24" s="3" t="s">
        <v>156</v>
      </c>
    </row>
    <row r="25" spans="1:8" x14ac:dyDescent="0.25">
      <c r="A25" s="3" t="s">
        <v>70</v>
      </c>
      <c r="B25" s="3" t="s">
        <v>85</v>
      </c>
      <c r="C25" s="3" t="s">
        <v>130</v>
      </c>
      <c r="D25" s="9">
        <f>1130*1.161328697</f>
        <v>1312.30142761</v>
      </c>
      <c r="E25" s="9">
        <f t="shared" ref="E25:G25" si="16">1120*1.161328697</f>
        <v>1300.68814064</v>
      </c>
      <c r="F25" s="9">
        <f t="shared" si="16"/>
        <v>1300.68814064</v>
      </c>
      <c r="G25" s="9">
        <f t="shared" si="16"/>
        <v>1300.68814064</v>
      </c>
      <c r="H25" s="3" t="s">
        <v>156</v>
      </c>
    </row>
    <row r="26" spans="1:8" x14ac:dyDescent="0.25">
      <c r="A26" s="3" t="s">
        <v>70</v>
      </c>
      <c r="B26" s="3" t="s">
        <v>85</v>
      </c>
      <c r="C26" s="3" t="s">
        <v>131</v>
      </c>
      <c r="D26" s="9">
        <f>3230*1.161328697</f>
        <v>3751.0916913100004</v>
      </c>
      <c r="E26" s="9">
        <f t="shared" ref="E26:G26" si="17">3170*1.161328697</f>
        <v>3681.41196949</v>
      </c>
      <c r="F26" s="9">
        <f t="shared" si="17"/>
        <v>3681.41196949</v>
      </c>
      <c r="G26" s="9">
        <f t="shared" si="17"/>
        <v>3681.41196949</v>
      </c>
      <c r="H26" s="3" t="s">
        <v>156</v>
      </c>
    </row>
    <row r="27" spans="1:8" x14ac:dyDescent="0.25">
      <c r="A27" s="3" t="s">
        <v>70</v>
      </c>
      <c r="B27" s="3" t="s">
        <v>85</v>
      </c>
      <c r="C27" s="3" t="s">
        <v>132</v>
      </c>
      <c r="D27" s="9">
        <f>3250*1.161328697</f>
        <v>3774.3182652500004</v>
      </c>
      <c r="E27" s="9">
        <f t="shared" ref="E27:G27" si="18">3120*1.161328697</f>
        <v>3623.3455346400001</v>
      </c>
      <c r="F27" s="9">
        <f t="shared" si="18"/>
        <v>3623.3455346400001</v>
      </c>
      <c r="G27" s="9">
        <f t="shared" si="18"/>
        <v>3623.3455346400001</v>
      </c>
      <c r="H27" s="3" t="s">
        <v>156</v>
      </c>
    </row>
    <row r="28" spans="1:8" x14ac:dyDescent="0.25">
      <c r="A28" s="3" t="s">
        <v>70</v>
      </c>
      <c r="B28" s="3" t="s">
        <v>85</v>
      </c>
      <c r="C28" s="3" t="s">
        <v>133</v>
      </c>
      <c r="D28" s="9">
        <f>4820*1.161328697</f>
        <v>5597.6043195400007</v>
      </c>
      <c r="E28" s="9">
        <f t="shared" ref="E28:G28" si="19">4150*1.161328697</f>
        <v>4819.51409255</v>
      </c>
      <c r="F28" s="9">
        <f t="shared" si="19"/>
        <v>4819.51409255</v>
      </c>
      <c r="G28" s="9">
        <f t="shared" si="19"/>
        <v>4819.51409255</v>
      </c>
      <c r="H28" s="3" t="s">
        <v>156</v>
      </c>
    </row>
    <row r="29" spans="1:8" x14ac:dyDescent="0.25">
      <c r="A29" s="3" t="s">
        <v>118</v>
      </c>
      <c r="B29" s="3" t="s">
        <v>85</v>
      </c>
      <c r="C29" s="3" t="s">
        <v>86</v>
      </c>
      <c r="D29" s="9">
        <f t="shared" ref="D29:G29" si="20">250*1.161328697</f>
        <v>290.33217425000004</v>
      </c>
      <c r="E29" s="9">
        <f t="shared" si="20"/>
        <v>290.33217425000004</v>
      </c>
      <c r="F29" s="9">
        <f t="shared" si="20"/>
        <v>290.33217425000004</v>
      </c>
      <c r="G29" s="9">
        <f t="shared" si="20"/>
        <v>290.33217425000004</v>
      </c>
      <c r="H29" s="3" t="s">
        <v>157</v>
      </c>
    </row>
    <row r="30" spans="1:8" x14ac:dyDescent="0.25">
      <c r="A30" s="3" t="s">
        <v>118</v>
      </c>
      <c r="B30" s="3" t="s">
        <v>85</v>
      </c>
      <c r="C30" s="3" t="s">
        <v>88</v>
      </c>
      <c r="D30" s="9">
        <f t="shared" ref="D30:G30" si="21">53*1.161328697</f>
        <v>61.550420941000006</v>
      </c>
      <c r="E30" s="9">
        <f t="shared" si="21"/>
        <v>61.550420941000006</v>
      </c>
      <c r="F30" s="9">
        <f t="shared" si="21"/>
        <v>61.550420941000006</v>
      </c>
      <c r="G30" s="9">
        <f t="shared" si="21"/>
        <v>61.550420941000006</v>
      </c>
      <c r="H30" s="3" t="s">
        <v>158</v>
      </c>
    </row>
    <row r="31" spans="1:8" x14ac:dyDescent="0.25">
      <c r="A31" s="6" t="s">
        <v>58</v>
      </c>
      <c r="B31" s="6" t="s">
        <v>85</v>
      </c>
      <c r="C31" s="3" t="s">
        <v>90</v>
      </c>
      <c r="D31" s="10">
        <v>2000</v>
      </c>
      <c r="E31" s="10">
        <v>2000</v>
      </c>
      <c r="F31" s="10">
        <v>2000</v>
      </c>
      <c r="G31" s="10">
        <v>2000</v>
      </c>
      <c r="H31" s="3" t="s">
        <v>159</v>
      </c>
    </row>
    <row r="32" spans="1:8" x14ac:dyDescent="0.25">
      <c r="A32" s="6" t="s">
        <v>58</v>
      </c>
      <c r="B32" s="6" t="s">
        <v>85</v>
      </c>
      <c r="C32" s="3" t="s">
        <v>91</v>
      </c>
      <c r="D32" s="10">
        <v>1500</v>
      </c>
      <c r="E32" s="10">
        <v>1500</v>
      </c>
      <c r="F32" s="10">
        <v>1500</v>
      </c>
      <c r="G32" s="10">
        <v>1500</v>
      </c>
      <c r="H32" s="3" t="s">
        <v>159</v>
      </c>
    </row>
    <row r="33" spans="1:8" x14ac:dyDescent="0.25">
      <c r="A33" s="6" t="s">
        <v>58</v>
      </c>
      <c r="B33" s="6" t="s">
        <v>85</v>
      </c>
      <c r="C33" s="3" t="s">
        <v>93</v>
      </c>
      <c r="D33" s="10">
        <v>2000</v>
      </c>
      <c r="E33" s="10">
        <v>2000</v>
      </c>
      <c r="F33" s="10">
        <v>2000</v>
      </c>
      <c r="G33" s="10">
        <v>2000</v>
      </c>
      <c r="H33" s="3" t="s">
        <v>159</v>
      </c>
    </row>
    <row r="34" spans="1:8" x14ac:dyDescent="0.25">
      <c r="A34" s="6" t="s">
        <v>58</v>
      </c>
      <c r="B34" s="6" t="s">
        <v>85</v>
      </c>
      <c r="C34" s="3" t="s">
        <v>94</v>
      </c>
      <c r="D34" s="10">
        <v>500</v>
      </c>
      <c r="E34" s="10">
        <v>500</v>
      </c>
      <c r="F34" s="10">
        <v>500</v>
      </c>
      <c r="G34" s="10">
        <v>500</v>
      </c>
      <c r="H34" s="3" t="s">
        <v>159</v>
      </c>
    </row>
    <row r="35" spans="1:8" x14ac:dyDescent="0.25">
      <c r="A35" s="6" t="s">
        <v>58</v>
      </c>
      <c r="B35" s="6" t="s">
        <v>85</v>
      </c>
      <c r="C35" s="3" t="s">
        <v>95</v>
      </c>
      <c r="D35" s="10">
        <v>1500</v>
      </c>
      <c r="E35" s="10">
        <v>1500</v>
      </c>
      <c r="F35" s="10">
        <v>1500</v>
      </c>
      <c r="G35" s="10">
        <v>1500</v>
      </c>
      <c r="H35" s="3" t="s">
        <v>159</v>
      </c>
    </row>
    <row r="36" spans="1:8" x14ac:dyDescent="0.25">
      <c r="A36" s="6" t="s">
        <v>92</v>
      </c>
      <c r="B36" s="6" t="s">
        <v>85</v>
      </c>
      <c r="C36" s="6" t="s">
        <v>86</v>
      </c>
      <c r="D36" s="54">
        <v>4571</v>
      </c>
      <c r="E36" s="54">
        <v>4571</v>
      </c>
      <c r="F36" s="54">
        <v>4571</v>
      </c>
      <c r="G36" s="54">
        <v>4571</v>
      </c>
      <c r="H36" s="6"/>
    </row>
    <row r="37" spans="1:8" x14ac:dyDescent="0.25">
      <c r="A37" s="26" t="s">
        <v>67</v>
      </c>
      <c r="B37" s="27" t="s">
        <v>85</v>
      </c>
      <c r="C37" s="27" t="s">
        <v>86</v>
      </c>
      <c r="D37" s="54">
        <v>700</v>
      </c>
      <c r="E37" s="54">
        <v>700</v>
      </c>
      <c r="F37" s="54">
        <v>700</v>
      </c>
      <c r="G37" s="54">
        <v>700</v>
      </c>
      <c r="H37" s="6" t="s">
        <v>102</v>
      </c>
    </row>
    <row r="38" spans="1:8" x14ac:dyDescent="0.25">
      <c r="A38" s="6" t="s">
        <v>72</v>
      </c>
      <c r="B38" s="6" t="s">
        <v>85</v>
      </c>
      <c r="C38" s="6" t="s">
        <v>86</v>
      </c>
      <c r="D38" s="54">
        <v>350</v>
      </c>
      <c r="E38" s="54">
        <v>350</v>
      </c>
      <c r="F38" s="54">
        <v>350</v>
      </c>
      <c r="G38" s="54">
        <v>350</v>
      </c>
      <c r="H38" s="6" t="s">
        <v>96</v>
      </c>
    </row>
    <row r="39" spans="1:8" x14ac:dyDescent="0.25">
      <c r="A39" s="6" t="s">
        <v>72</v>
      </c>
      <c r="B39" s="6" t="s">
        <v>85</v>
      </c>
      <c r="C39" s="6" t="s">
        <v>89</v>
      </c>
      <c r="D39" s="54">
        <v>350</v>
      </c>
      <c r="E39" s="54">
        <v>350</v>
      </c>
      <c r="F39" s="54">
        <v>350</v>
      </c>
      <c r="G39" s="54">
        <v>350</v>
      </c>
      <c r="H39" s="6" t="s">
        <v>96</v>
      </c>
    </row>
    <row r="40" spans="1:8" x14ac:dyDescent="0.25">
      <c r="A40" s="6" t="s">
        <v>72</v>
      </c>
      <c r="B40" s="6" t="s">
        <v>85</v>
      </c>
      <c r="C40" s="6" t="s">
        <v>88</v>
      </c>
      <c r="D40" s="54">
        <v>350</v>
      </c>
      <c r="E40" s="54">
        <v>350</v>
      </c>
      <c r="F40" s="54">
        <v>350</v>
      </c>
      <c r="G40" s="54">
        <v>350</v>
      </c>
      <c r="H40" s="6" t="s">
        <v>96</v>
      </c>
    </row>
  </sheetData>
  <phoneticPr fontId="5" type="noConversion"/>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B4327-83CE-4396-B036-91C3D6A80EE6}">
  <sheetPr codeName="Sheet10"/>
  <dimension ref="A1:H39"/>
  <sheetViews>
    <sheetView workbookViewId="0">
      <pane ySplit="1" topLeftCell="A2" activePane="bottomLeft" state="frozen"/>
      <selection pane="bottomLeft" activeCell="K10" sqref="K10"/>
    </sheetView>
  </sheetViews>
  <sheetFormatPr defaultColWidth="8.7109375" defaultRowHeight="15" x14ac:dyDescent="0.25"/>
  <cols>
    <col min="1" max="1" width="8.7109375" style="3" customWidth="1"/>
    <col min="2" max="2" width="22.5703125" style="3" customWidth="1"/>
    <col min="3" max="3" width="26.28515625" bestFit="1" customWidth="1"/>
    <col min="4" max="7" width="15.5703125" customWidth="1"/>
    <col min="8" max="8" width="58" style="3" bestFit="1" customWidth="1"/>
    <col min="9" max="16384" width="8.7109375" style="3"/>
  </cols>
  <sheetData>
    <row r="1" spans="1:8" s="5" customFormat="1" x14ac:dyDescent="0.25">
      <c r="A1" s="3" t="s">
        <v>56</v>
      </c>
      <c r="B1" s="3" t="s">
        <v>75</v>
      </c>
      <c r="C1" s="3" t="s">
        <v>76</v>
      </c>
      <c r="D1" s="4" t="s">
        <v>77</v>
      </c>
      <c r="E1" s="4" t="s">
        <v>78</v>
      </c>
      <c r="F1" s="4" t="s">
        <v>79</v>
      </c>
      <c r="G1" s="4" t="s">
        <v>80</v>
      </c>
      <c r="H1" s="4" t="s">
        <v>57</v>
      </c>
    </row>
    <row r="2" spans="1:8" x14ac:dyDescent="0.25">
      <c r="A2" s="3" t="s">
        <v>58</v>
      </c>
      <c r="B2" s="3" t="s">
        <v>85</v>
      </c>
      <c r="C2" s="3" t="s">
        <v>86</v>
      </c>
      <c r="D2" s="18">
        <v>4</v>
      </c>
      <c r="E2" s="18">
        <v>4</v>
      </c>
      <c r="F2" s="18">
        <v>4</v>
      </c>
      <c r="G2" s="18">
        <v>4</v>
      </c>
      <c r="H2" s="3" t="s">
        <v>102</v>
      </c>
    </row>
    <row r="3" spans="1:8" x14ac:dyDescent="0.25">
      <c r="A3" s="3" t="s">
        <v>59</v>
      </c>
      <c r="B3" s="3" t="s">
        <v>85</v>
      </c>
      <c r="C3" s="3" t="s">
        <v>86</v>
      </c>
      <c r="D3" s="18">
        <v>7</v>
      </c>
      <c r="E3" s="18">
        <v>7</v>
      </c>
      <c r="F3" s="18">
        <v>7</v>
      </c>
      <c r="G3" s="18">
        <v>7</v>
      </c>
      <c r="H3" s="3" t="s">
        <v>102</v>
      </c>
    </row>
    <row r="4" spans="1:8" x14ac:dyDescent="0.25">
      <c r="A4" s="3" t="s">
        <v>60</v>
      </c>
      <c r="B4" s="3" t="s">
        <v>85</v>
      </c>
      <c r="C4" t="s">
        <v>86</v>
      </c>
      <c r="D4">
        <v>2</v>
      </c>
      <c r="E4">
        <v>2</v>
      </c>
      <c r="F4">
        <v>2</v>
      </c>
      <c r="G4">
        <v>2</v>
      </c>
      <c r="H4" s="3" t="s">
        <v>160</v>
      </c>
    </row>
    <row r="5" spans="1:8" x14ac:dyDescent="0.25">
      <c r="A5" s="3" t="s">
        <v>60</v>
      </c>
      <c r="B5" s="3" t="s">
        <v>85</v>
      </c>
      <c r="C5" t="s">
        <v>88</v>
      </c>
      <c r="D5">
        <v>2</v>
      </c>
      <c r="E5">
        <v>2</v>
      </c>
      <c r="F5">
        <v>2</v>
      </c>
      <c r="G5">
        <v>2</v>
      </c>
      <c r="H5" s="3" t="s">
        <v>160</v>
      </c>
    </row>
    <row r="6" spans="1:8" x14ac:dyDescent="0.25">
      <c r="A6" s="3" t="s">
        <v>62</v>
      </c>
      <c r="B6" s="3" t="s">
        <v>85</v>
      </c>
      <c r="C6" s="32" t="s">
        <v>89</v>
      </c>
      <c r="D6">
        <v>3</v>
      </c>
      <c r="E6">
        <v>3</v>
      </c>
      <c r="F6">
        <v>3</v>
      </c>
      <c r="G6">
        <v>3</v>
      </c>
      <c r="H6" s="3" t="s">
        <v>160</v>
      </c>
    </row>
    <row r="7" spans="1:8" x14ac:dyDescent="0.25">
      <c r="A7" s="3" t="s">
        <v>62</v>
      </c>
      <c r="B7" s="3" t="s">
        <v>85</v>
      </c>
      <c r="C7" t="s">
        <v>88</v>
      </c>
      <c r="D7">
        <v>4</v>
      </c>
      <c r="E7">
        <v>4</v>
      </c>
      <c r="F7">
        <v>4</v>
      </c>
      <c r="G7">
        <v>4</v>
      </c>
      <c r="H7" s="3" t="s">
        <v>160</v>
      </c>
    </row>
    <row r="8" spans="1:8" x14ac:dyDescent="0.25">
      <c r="A8" s="3" t="s">
        <v>63</v>
      </c>
      <c r="B8" s="3" t="s">
        <v>85</v>
      </c>
      <c r="C8" s="32" t="s">
        <v>89</v>
      </c>
      <c r="D8">
        <v>3</v>
      </c>
      <c r="E8">
        <v>3</v>
      </c>
      <c r="F8">
        <v>3</v>
      </c>
      <c r="G8">
        <v>3</v>
      </c>
      <c r="H8" s="3" t="s">
        <v>161</v>
      </c>
    </row>
    <row r="9" spans="1:8" x14ac:dyDescent="0.25">
      <c r="A9" s="3" t="s">
        <v>63</v>
      </c>
      <c r="B9" s="3" t="s">
        <v>85</v>
      </c>
      <c r="C9" t="s">
        <v>88</v>
      </c>
      <c r="D9">
        <v>3</v>
      </c>
      <c r="E9">
        <v>3</v>
      </c>
      <c r="F9">
        <v>3</v>
      </c>
      <c r="G9">
        <v>3</v>
      </c>
      <c r="H9" s="3" t="s">
        <v>162</v>
      </c>
    </row>
    <row r="10" spans="1:8" x14ac:dyDescent="0.25">
      <c r="A10" s="3" t="s">
        <v>63</v>
      </c>
      <c r="B10" s="3" t="s">
        <v>85</v>
      </c>
      <c r="C10" t="s">
        <v>86</v>
      </c>
      <c r="D10">
        <v>6</v>
      </c>
      <c r="E10">
        <v>6</v>
      </c>
      <c r="F10">
        <v>6</v>
      </c>
      <c r="G10">
        <v>6</v>
      </c>
      <c r="H10" s="3" t="s">
        <v>163</v>
      </c>
    </row>
    <row r="11" spans="1:8" x14ac:dyDescent="0.25">
      <c r="A11" s="3" t="s">
        <v>63</v>
      </c>
      <c r="B11" s="3" t="s">
        <v>85</v>
      </c>
      <c r="C11" t="s">
        <v>90</v>
      </c>
      <c r="D11">
        <v>6</v>
      </c>
      <c r="E11">
        <v>6</v>
      </c>
      <c r="F11">
        <v>6</v>
      </c>
      <c r="G11">
        <v>6</v>
      </c>
      <c r="H11" s="3" t="s">
        <v>163</v>
      </c>
    </row>
    <row r="12" spans="1:8" x14ac:dyDescent="0.25">
      <c r="A12" s="3" t="s">
        <v>63</v>
      </c>
      <c r="B12" s="3" t="s">
        <v>85</v>
      </c>
      <c r="C12" t="s">
        <v>91</v>
      </c>
      <c r="D12">
        <v>6</v>
      </c>
      <c r="E12">
        <v>6</v>
      </c>
      <c r="F12">
        <v>6</v>
      </c>
      <c r="G12">
        <v>6</v>
      </c>
      <c r="H12" s="3" t="s">
        <v>163</v>
      </c>
    </row>
    <row r="13" spans="1:8" x14ac:dyDescent="0.25">
      <c r="A13" s="3" t="s">
        <v>65</v>
      </c>
      <c r="B13" s="3" t="s">
        <v>85</v>
      </c>
      <c r="C13" t="s">
        <v>86</v>
      </c>
      <c r="D13">
        <v>6</v>
      </c>
      <c r="E13">
        <v>6</v>
      </c>
      <c r="F13">
        <v>6</v>
      </c>
      <c r="G13">
        <v>6</v>
      </c>
      <c r="H13" s="3" t="s">
        <v>163</v>
      </c>
    </row>
    <row r="14" spans="1:8" x14ac:dyDescent="0.25">
      <c r="A14" s="3" t="s">
        <v>65</v>
      </c>
      <c r="B14" s="3" t="s">
        <v>85</v>
      </c>
      <c r="C14" t="s">
        <v>90</v>
      </c>
      <c r="D14">
        <v>6</v>
      </c>
      <c r="E14">
        <v>6</v>
      </c>
      <c r="F14">
        <v>6</v>
      </c>
      <c r="G14">
        <v>6</v>
      </c>
      <c r="H14" s="3" t="s">
        <v>163</v>
      </c>
    </row>
    <row r="15" spans="1:8" x14ac:dyDescent="0.25">
      <c r="A15" s="3" t="s">
        <v>65</v>
      </c>
      <c r="B15" s="3" t="s">
        <v>85</v>
      </c>
      <c r="C15" s="32" t="s">
        <v>89</v>
      </c>
      <c r="D15">
        <v>3</v>
      </c>
      <c r="E15">
        <v>3</v>
      </c>
      <c r="F15">
        <v>3</v>
      </c>
      <c r="G15">
        <v>3</v>
      </c>
      <c r="H15" s="3" t="s">
        <v>161</v>
      </c>
    </row>
    <row r="16" spans="1:8" x14ac:dyDescent="0.25">
      <c r="A16" s="3" t="s">
        <v>65</v>
      </c>
      <c r="B16" s="3" t="s">
        <v>85</v>
      </c>
      <c r="C16" t="s">
        <v>88</v>
      </c>
      <c r="D16">
        <v>3</v>
      </c>
      <c r="E16">
        <v>3</v>
      </c>
      <c r="F16">
        <v>3</v>
      </c>
      <c r="G16">
        <v>3</v>
      </c>
      <c r="H16" s="3" t="s">
        <v>162</v>
      </c>
    </row>
    <row r="17" spans="1:8" x14ac:dyDescent="0.25">
      <c r="A17" s="3" t="s">
        <v>66</v>
      </c>
      <c r="B17" s="3" t="s">
        <v>85</v>
      </c>
      <c r="C17" t="s">
        <v>86</v>
      </c>
      <c r="D17">
        <v>6</v>
      </c>
      <c r="E17">
        <v>6</v>
      </c>
      <c r="F17">
        <v>6</v>
      </c>
      <c r="G17">
        <v>6</v>
      </c>
      <c r="H17" s="3" t="s">
        <v>163</v>
      </c>
    </row>
    <row r="18" spans="1:8" x14ac:dyDescent="0.25">
      <c r="A18" s="3" t="s">
        <v>66</v>
      </c>
      <c r="B18" s="3" t="s">
        <v>85</v>
      </c>
      <c r="C18" s="32" t="s">
        <v>89</v>
      </c>
      <c r="D18">
        <v>3</v>
      </c>
      <c r="E18">
        <v>3</v>
      </c>
      <c r="F18">
        <v>3</v>
      </c>
      <c r="G18">
        <v>3</v>
      </c>
      <c r="H18" s="3" t="s">
        <v>161</v>
      </c>
    </row>
    <row r="19" spans="1:8" x14ac:dyDescent="0.25">
      <c r="A19" s="3" t="s">
        <v>118</v>
      </c>
      <c r="B19" s="3" t="s">
        <v>85</v>
      </c>
      <c r="C19" t="s">
        <v>86</v>
      </c>
      <c r="D19">
        <v>6</v>
      </c>
      <c r="E19">
        <v>6</v>
      </c>
      <c r="F19">
        <v>6</v>
      </c>
      <c r="G19">
        <v>6</v>
      </c>
      <c r="H19" s="3" t="s">
        <v>119</v>
      </c>
    </row>
    <row r="20" spans="1:8" x14ac:dyDescent="0.25">
      <c r="A20" s="3" t="s">
        <v>118</v>
      </c>
      <c r="B20" s="3" t="s">
        <v>85</v>
      </c>
      <c r="C20" t="s">
        <v>88</v>
      </c>
      <c r="D20">
        <v>4</v>
      </c>
      <c r="E20">
        <v>4</v>
      </c>
      <c r="F20">
        <v>4</v>
      </c>
      <c r="G20">
        <v>4</v>
      </c>
      <c r="H20" s="3" t="s">
        <v>119</v>
      </c>
    </row>
    <row r="21" spans="1:8" x14ac:dyDescent="0.25">
      <c r="A21" s="3" t="s">
        <v>70</v>
      </c>
      <c r="B21" s="3" t="s">
        <v>85</v>
      </c>
      <c r="C21" t="s">
        <v>86</v>
      </c>
      <c r="D21">
        <v>24</v>
      </c>
      <c r="E21">
        <v>24</v>
      </c>
      <c r="F21">
        <v>24</v>
      </c>
      <c r="G21">
        <v>24</v>
      </c>
      <c r="H21" s="3" t="s">
        <v>164</v>
      </c>
    </row>
    <row r="22" spans="1:8" x14ac:dyDescent="0.25">
      <c r="A22" s="3" t="s">
        <v>70</v>
      </c>
      <c r="B22" s="3" t="s">
        <v>85</v>
      </c>
      <c r="C22" t="s">
        <v>90</v>
      </c>
      <c r="D22">
        <v>24</v>
      </c>
      <c r="E22">
        <v>24</v>
      </c>
      <c r="F22">
        <v>24</v>
      </c>
      <c r="G22">
        <v>24</v>
      </c>
      <c r="H22" s="3" t="s">
        <v>164</v>
      </c>
    </row>
    <row r="23" spans="1:8" x14ac:dyDescent="0.25">
      <c r="A23" s="3" t="s">
        <v>70</v>
      </c>
      <c r="B23" s="3" t="s">
        <v>85</v>
      </c>
      <c r="C23" t="s">
        <v>91</v>
      </c>
      <c r="D23">
        <v>24</v>
      </c>
      <c r="E23">
        <v>24</v>
      </c>
      <c r="F23">
        <v>24</v>
      </c>
      <c r="G23">
        <v>24</v>
      </c>
      <c r="H23" s="3" t="s">
        <v>164</v>
      </c>
    </row>
    <row r="24" spans="1:8" x14ac:dyDescent="0.25">
      <c r="A24" s="3" t="s">
        <v>70</v>
      </c>
      <c r="B24" s="3" t="s">
        <v>85</v>
      </c>
      <c r="C24" t="s">
        <v>93</v>
      </c>
      <c r="D24">
        <v>24</v>
      </c>
      <c r="E24">
        <v>24</v>
      </c>
      <c r="F24">
        <v>24</v>
      </c>
      <c r="G24">
        <v>24</v>
      </c>
      <c r="H24" s="3" t="s">
        <v>164</v>
      </c>
    </row>
    <row r="25" spans="1:8" x14ac:dyDescent="0.25">
      <c r="A25" s="3" t="s">
        <v>70</v>
      </c>
      <c r="B25" s="3" t="s">
        <v>85</v>
      </c>
      <c r="C25" t="s">
        <v>94</v>
      </c>
      <c r="D25">
        <v>24</v>
      </c>
      <c r="E25">
        <v>24</v>
      </c>
      <c r="F25">
        <v>24</v>
      </c>
      <c r="G25">
        <v>24</v>
      </c>
      <c r="H25" s="3" t="s">
        <v>164</v>
      </c>
    </row>
    <row r="26" spans="1:8" x14ac:dyDescent="0.25">
      <c r="A26" s="3" t="s">
        <v>70</v>
      </c>
      <c r="B26" s="3" t="s">
        <v>85</v>
      </c>
      <c r="C26" t="s">
        <v>95</v>
      </c>
      <c r="D26">
        <v>23</v>
      </c>
      <c r="E26">
        <v>23</v>
      </c>
      <c r="F26">
        <v>23</v>
      </c>
      <c r="G26">
        <v>23</v>
      </c>
      <c r="H26" s="3" t="s">
        <v>164</v>
      </c>
    </row>
    <row r="27" spans="1:8" x14ac:dyDescent="0.25">
      <c r="A27" s="3" t="s">
        <v>70</v>
      </c>
      <c r="B27" s="3" t="s">
        <v>85</v>
      </c>
      <c r="C27" t="s">
        <v>130</v>
      </c>
      <c r="D27">
        <v>24</v>
      </c>
      <c r="E27">
        <v>24</v>
      </c>
      <c r="F27">
        <v>24</v>
      </c>
      <c r="G27">
        <v>24</v>
      </c>
      <c r="H27" s="3" t="s">
        <v>164</v>
      </c>
    </row>
    <row r="28" spans="1:8" x14ac:dyDescent="0.25">
      <c r="A28" s="3" t="s">
        <v>70</v>
      </c>
      <c r="B28" s="3" t="s">
        <v>85</v>
      </c>
      <c r="C28" t="s">
        <v>131</v>
      </c>
      <c r="D28">
        <v>23</v>
      </c>
      <c r="E28">
        <v>23</v>
      </c>
      <c r="F28">
        <v>23</v>
      </c>
      <c r="G28">
        <v>23</v>
      </c>
      <c r="H28" s="3" t="s">
        <v>164</v>
      </c>
    </row>
    <row r="29" spans="1:8" x14ac:dyDescent="0.25">
      <c r="A29" s="3" t="s">
        <v>70</v>
      </c>
      <c r="B29" s="3" t="s">
        <v>85</v>
      </c>
      <c r="C29" t="s">
        <v>132</v>
      </c>
      <c r="D29">
        <v>24</v>
      </c>
      <c r="E29">
        <v>24</v>
      </c>
      <c r="F29">
        <v>24</v>
      </c>
      <c r="G29">
        <v>24</v>
      </c>
      <c r="H29" s="3" t="s">
        <v>164</v>
      </c>
    </row>
    <row r="30" spans="1:8" x14ac:dyDescent="0.25">
      <c r="A30" s="3" t="s">
        <v>70</v>
      </c>
      <c r="B30" s="3" t="s">
        <v>85</v>
      </c>
      <c r="C30" t="s">
        <v>133</v>
      </c>
      <c r="D30">
        <v>24</v>
      </c>
      <c r="E30">
        <v>24</v>
      </c>
      <c r="F30">
        <v>24</v>
      </c>
      <c r="G30">
        <v>24</v>
      </c>
      <c r="H30" s="3" t="s">
        <v>164</v>
      </c>
    </row>
    <row r="31" spans="1:8" x14ac:dyDescent="0.25">
      <c r="A31" s="6" t="s">
        <v>58</v>
      </c>
      <c r="B31" s="6" t="s">
        <v>85</v>
      </c>
      <c r="C31" s="3" t="s">
        <v>90</v>
      </c>
      <c r="D31">
        <v>2</v>
      </c>
      <c r="E31">
        <v>2</v>
      </c>
      <c r="F31">
        <v>2</v>
      </c>
      <c r="G31">
        <v>2</v>
      </c>
      <c r="H31" s="3" t="s">
        <v>159</v>
      </c>
    </row>
    <row r="32" spans="1:8" x14ac:dyDescent="0.25">
      <c r="A32" s="6" t="s">
        <v>58</v>
      </c>
      <c r="B32" s="6" t="s">
        <v>85</v>
      </c>
      <c r="C32" s="3" t="s">
        <v>91</v>
      </c>
      <c r="D32">
        <v>4</v>
      </c>
      <c r="E32">
        <v>4</v>
      </c>
      <c r="F32">
        <v>4</v>
      </c>
      <c r="G32">
        <v>4</v>
      </c>
      <c r="H32" s="3" t="s">
        <v>159</v>
      </c>
    </row>
    <row r="33" spans="1:8" x14ac:dyDescent="0.25">
      <c r="A33" s="6" t="s">
        <v>58</v>
      </c>
      <c r="B33" s="6" t="s">
        <v>85</v>
      </c>
      <c r="C33" s="3" t="s">
        <v>93</v>
      </c>
      <c r="D33">
        <v>2</v>
      </c>
      <c r="E33">
        <v>2</v>
      </c>
      <c r="F33">
        <v>2</v>
      </c>
      <c r="G33">
        <v>2</v>
      </c>
      <c r="H33" s="3" t="s">
        <v>159</v>
      </c>
    </row>
    <row r="34" spans="1:8" x14ac:dyDescent="0.25">
      <c r="A34" s="6" t="s">
        <v>58</v>
      </c>
      <c r="B34" s="6" t="s">
        <v>85</v>
      </c>
      <c r="C34" s="3" t="s">
        <v>94</v>
      </c>
      <c r="D34">
        <v>8</v>
      </c>
      <c r="E34">
        <v>8</v>
      </c>
      <c r="F34">
        <v>8</v>
      </c>
      <c r="G34">
        <v>8</v>
      </c>
      <c r="H34" s="3" t="s">
        <v>159</v>
      </c>
    </row>
    <row r="35" spans="1:8" x14ac:dyDescent="0.25">
      <c r="A35" s="6" t="s">
        <v>58</v>
      </c>
      <c r="B35" s="6" t="s">
        <v>85</v>
      </c>
      <c r="C35" s="3" t="s">
        <v>95</v>
      </c>
      <c r="D35">
        <v>4</v>
      </c>
      <c r="E35">
        <v>4</v>
      </c>
      <c r="F35">
        <v>4</v>
      </c>
      <c r="G35">
        <v>4</v>
      </c>
      <c r="H35" s="3" t="s">
        <v>159</v>
      </c>
    </row>
    <row r="36" spans="1:8" x14ac:dyDescent="0.25">
      <c r="A36" s="6" t="s">
        <v>67</v>
      </c>
      <c r="B36" s="6" t="s">
        <v>85</v>
      </c>
      <c r="C36" t="s">
        <v>86</v>
      </c>
      <c r="D36" s="18">
        <v>24</v>
      </c>
      <c r="E36" s="18">
        <v>24</v>
      </c>
      <c r="F36" s="18">
        <v>24</v>
      </c>
      <c r="G36" s="18">
        <v>24</v>
      </c>
      <c r="H36" s="28" t="s">
        <v>102</v>
      </c>
    </row>
    <row r="37" spans="1:8" x14ac:dyDescent="0.25">
      <c r="A37" s="6" t="s">
        <v>72</v>
      </c>
      <c r="B37" s="6" t="s">
        <v>85</v>
      </c>
      <c r="C37" s="6" t="s">
        <v>86</v>
      </c>
      <c r="D37" s="53">
        <v>10</v>
      </c>
      <c r="E37" s="53">
        <v>10</v>
      </c>
      <c r="F37" s="53">
        <v>10</v>
      </c>
      <c r="G37" s="53">
        <v>10</v>
      </c>
      <c r="H37" s="6" t="s">
        <v>96</v>
      </c>
    </row>
    <row r="38" spans="1:8" x14ac:dyDescent="0.25">
      <c r="A38" s="6" t="s">
        <v>72</v>
      </c>
      <c r="B38" s="6" t="s">
        <v>85</v>
      </c>
      <c r="C38" s="6" t="s">
        <v>89</v>
      </c>
      <c r="D38" s="53">
        <v>24</v>
      </c>
      <c r="E38" s="53">
        <v>24</v>
      </c>
      <c r="F38" s="53">
        <v>24</v>
      </c>
      <c r="G38" s="53">
        <v>24</v>
      </c>
      <c r="H38" s="6" t="s">
        <v>96</v>
      </c>
    </row>
    <row r="39" spans="1:8" x14ac:dyDescent="0.25">
      <c r="A39" s="6" t="s">
        <v>72</v>
      </c>
      <c r="B39" s="6" t="s">
        <v>85</v>
      </c>
      <c r="C39" s="6" t="s">
        <v>88</v>
      </c>
      <c r="D39" s="53">
        <v>1</v>
      </c>
      <c r="E39" s="53">
        <v>1</v>
      </c>
      <c r="F39" s="53">
        <v>1</v>
      </c>
      <c r="G39" s="53">
        <v>1</v>
      </c>
      <c r="H39" s="6" t="s">
        <v>96</v>
      </c>
    </row>
  </sheetData>
  <phoneticPr fontId="5"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F24B86CCD17644998483350F0DEB97B" ma:contentTypeVersion="38" ma:contentTypeDescription="Create a new document." ma:contentTypeScope="" ma:versionID="5bc9aa4ed5d3dc17ea1c8304491e0e17">
  <xsd:schema xmlns:xsd="http://www.w3.org/2001/XMLSchema" xmlns:xs="http://www.w3.org/2001/XMLSchema" xmlns:p="http://schemas.microsoft.com/office/2006/metadata/properties" xmlns:ns2="832963dc-f033-4232-8f9c-1a0fb0edbc49" xmlns:ns3="e3fb2008-9808-4f29-aa32-2f66631018ed" targetNamespace="http://schemas.microsoft.com/office/2006/metadata/properties" ma:root="true" ma:fieldsID="eb7caa6b10e60c886b7152531e4608bd" ns2:_="" ns3:_="">
    <xsd:import namespace="832963dc-f033-4232-8f9c-1a0fb0edbc49"/>
    <xsd:import namespace="e3fb2008-9808-4f29-aa32-2f66631018ed"/>
    <xsd:element name="properties">
      <xsd:complexType>
        <xsd:sequence>
          <xsd:element name="documentManagement">
            <xsd:complexType>
              <xsd:all>
                <xsd:element ref="ns2:Group"/>
                <xsd:element ref="ns2:Doc_x0020_Type"/>
                <xsd:element ref="ns2:Approval_x0020_Level0"/>
                <xsd:element ref="ns2:Business_x0020_Record"/>
                <xsd:element ref="ns2:Report_x0020_for_x0020_SDC_x0020_Review" minOccurs="0"/>
                <xsd:element ref="ns2:MYENTSOE_SiteType" minOccurs="0"/>
                <xsd:element ref="ns2:g99581cd5f4b4b0f82bfb09b28561133" minOccurs="0"/>
                <xsd:element ref="ns3:TaxCatchAll" minOccurs="0"/>
                <xsd:element ref="ns2:cd82112a728e48dfac4a082d85c41e93" minOccurs="0"/>
                <xsd:element ref="ns2:ld5c93758cc5401aa200b17b69bfb48a" minOccurs="0"/>
                <xsd:element ref="ns2:d4f766f88f1644a8aef916559cc19405" minOccurs="0"/>
                <xsd:element ref="ns2:ef5d60b913a44ea0a7d76a7b84e4cd8d" minOccurs="0"/>
                <xsd:element ref="ns2:p8f9ec27b0b840189bbbbd407afe3e95" minOccurs="0"/>
                <xsd:element ref="ns2:da2943ec388d4bfcbfc6d38c6a5990e8" minOccurs="0"/>
                <xsd:element ref="ns2:d273b215cbc0451e8ea9d8118c62ea3f" minOccurs="0"/>
                <xsd:element ref="ns2:a198822e8cd54940abd092eb1f212adb" minOccurs="0"/>
                <xsd:element ref="ns2:e177a62aac7e48f2991fde6ae35c1b66" minOccurs="0"/>
                <xsd:element ref="ns2:MediaServiceMetadata" minOccurs="0"/>
                <xsd:element ref="ns2:MediaServiceFastMetadata" minOccurs="0"/>
                <xsd:element ref="ns2:MediaServiceSearchProperties" minOccurs="0"/>
                <xsd:element ref="ns2:MediaServiceObjectDetectorVersions" minOccurs="0"/>
                <xsd:element ref="ns2:pca8f6ee71a14072b7b2dac32341062c" minOccurs="0"/>
                <xsd:element ref="ns2:MediaServiceDateTaken" minOccurs="0"/>
                <xsd:element ref="ns2:MediaServiceGenerationTime" minOccurs="0"/>
                <xsd:element ref="ns2:MediaServiceEventHashCode" minOccurs="0"/>
                <xsd:element ref="ns2:MediaLengthInSeconds" minOccurs="0"/>
                <xsd:element ref="ns2:Too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963dc-f033-4232-8f9c-1a0fb0edbc49" elementFormDefault="qualified">
    <xsd:import namespace="http://schemas.microsoft.com/office/2006/documentManagement/types"/>
    <xsd:import namespace="http://schemas.microsoft.com/office/infopath/2007/PartnerControls"/>
    <xsd:element name="Group" ma:index="8" ma:displayName="Group" ma:default="General" ma:format="Dropdown" ma:internalName="Group" ma:readOnly="false">
      <xsd:simpleType>
        <xsd:restriction base="dms:Choice">
          <xsd:enumeration value="General"/>
          <xsd:enumeration value="Steering Group"/>
          <xsd:enumeration value="MST"/>
          <xsd:enumeration value="Sub Group 1"/>
          <xsd:enumeration value="Sub Group 2"/>
          <xsd:enumeration value="Sub Group 3"/>
          <xsd:enumeration value="Sub Group 4"/>
          <xsd:enumeration value="Sub Group 5"/>
          <xsd:enumeration value="Sub Group 6"/>
          <xsd:enumeration value="Data Task Force"/>
        </xsd:restriction>
      </xsd:simpleType>
    </xsd:element>
    <xsd:element name="Doc_x0020_Type" ma:index="9" ma:displayName="Doc Type" ma:default="Project Management Documents" ma:format="Dropdown" ma:internalName="Doc_x0020_Type" ma:readOnly="false">
      <xsd:simpleType>
        <xsd:restriction base="dms:Choice">
          <xsd:enumeration value="Project Management Documents"/>
          <xsd:enumeration value="ACER related"/>
          <xsd:enumeration value="Website Content"/>
          <xsd:enumeration value="Internal Presentations"/>
          <xsd:enumeration value="Meeting Notes"/>
          <xsd:enumeration value="Model"/>
          <xsd:enumeration value="Simulation Results"/>
          <xsd:enumeration value="Report - Draft"/>
          <xsd:enumeration value="Report - For StG Approval"/>
          <xsd:enumeration value="Report - For SDC Approval"/>
          <xsd:enumeration value="Report - Published"/>
          <xsd:enumeration value="Input Data &amp; Data Log"/>
          <xsd:enumeration value="Visual"/>
          <xsd:enumeration value="Website Link"/>
          <xsd:enumeration value="Study / Information"/>
          <xsd:enumeration value="Purchase Orders"/>
          <xsd:enumeration value="Other"/>
        </xsd:restriction>
      </xsd:simpleType>
    </xsd:element>
    <xsd:element name="Approval_x0020_Level0" ma:index="10" ma:displayName="Approval Level" ma:default="(None)" ma:format="Dropdown" ma:internalName="Approval_x0020_Level0" ma:readOnly="false">
      <xsd:simpleType>
        <xsd:restriction base="dms:Choice">
          <xsd:enumeration value="(None)"/>
          <xsd:enumeration value="Assembly approved"/>
          <xsd:enumeration value="Assembly proposed"/>
          <xsd:enumeration value="Board approved"/>
          <xsd:enumeration value="Board proposed"/>
          <xsd:enumeration value="Committee approved"/>
          <xsd:enumeration value="Committee proposed"/>
          <xsd:enumeration value="Early ENTSO-E draft status"/>
          <xsd:enumeration value="External, draft"/>
          <xsd:enumeration value="External, final"/>
          <xsd:enumeration value="Not applicable"/>
          <xsd:enumeration value="RG approved"/>
          <xsd:enumeration value="RG proposed"/>
          <xsd:enumeration value="WG or SG or EG or DT approved"/>
          <xsd:enumeration value="WG or SG or EG or DT proposed"/>
        </xsd:restriction>
      </xsd:simpleType>
    </xsd:element>
    <xsd:element name="Business_x0020_Record" ma:index="11" ma:displayName="Business Record" ma:default="(None)" ma:format="Dropdown" ma:internalName="Business_x0020_Record" ma:readOnly="false">
      <xsd:simpleType>
        <xsd:restriction base="dms:Choice">
          <xsd:enumeration value="(None)"/>
          <xsd:enumeration value="Business Record (10 years)"/>
          <xsd:enumeration value="Business Record (5 years)"/>
          <xsd:enumeration value="Business Record (Indefinite)"/>
        </xsd:restriction>
      </xsd:simpleType>
    </xsd:element>
    <xsd:element name="Report_x0020_for_x0020_SDC_x0020_Review" ma:index="12" nillable="true" ma:displayName="Report for SDC Review" ma:description="Draft report for SDC review before approval" ma:internalName="Report_x0020_for_x0020_SDC_x0020_Review" ma:readOnly="false">
      <xsd:simpleType>
        <xsd:restriction base="dms:Text">
          <xsd:maxLength value="255"/>
        </xsd:restriction>
      </xsd:simpleType>
    </xsd:element>
    <xsd:element name="MYENTSOE_SiteType" ma:index="13" nillable="true" ma:displayName="Site Type" ma:default="MYENTSOE" ma:internalName="MYENTSOE_SiteType">
      <xsd:simpleType>
        <xsd:restriction base="dms:Text"/>
      </xsd:simpleType>
    </xsd:element>
    <xsd:element name="g99581cd5f4b4b0f82bfb09b28561133" ma:index="15" nillable="true" ma:taxonomy="true" ma:internalName="g99581cd5f4b4b0f82bfb09b28561133" ma:taxonomyFieldName="MYENTSOE_PublicType" ma:displayName="Public Type" ma:default="6;#Extranet|922fc1ba-0c8d-4fbf-b30d-83722d0f30f2" ma:fieldId="{099581cd-5f4b-4b0f-82bf-b09b28561133}" ma:sspId="0cf2b176-d4dc-4d18-8c95-51f9f2dafcd3" ma:termSetId="a0d7c562-4a8e-458a-9f8a-6a29e3d3b260" ma:anchorId="00000000-0000-0000-0000-000000000000" ma:open="false" ma:isKeyword="false">
      <xsd:complexType>
        <xsd:sequence>
          <xsd:element ref="pc:Terms" minOccurs="0" maxOccurs="1"/>
        </xsd:sequence>
      </xsd:complexType>
    </xsd:element>
    <xsd:element name="cd82112a728e48dfac4a082d85c41e93" ma:index="18" nillable="true" ma:taxonomy="true" ma:internalName="cd82112a728e48dfac4a082d85c41e93" ma:taxonomyFieldName="MYENTSOE_Section" ma:displayName="Section" ma:default="-1;#SDC|414c202c-9255-45c1-8290-a69e6acf8153" ma:fieldId="{cd82112a-728e-48df-ac4a-082d85c41e93}" ma:sspId="0cf2b176-d4dc-4d18-8c95-51f9f2dafcd3" ma:termSetId="ca6f290f-ffad-40e7-8c84-e8889b665443" ma:anchorId="00000000-0000-0000-0000-000000000000" ma:open="false" ma:isKeyword="false">
      <xsd:complexType>
        <xsd:sequence>
          <xsd:element ref="pc:Terms" minOccurs="0" maxOccurs="1"/>
        </xsd:sequence>
      </xsd:complexType>
    </xsd:element>
    <xsd:element name="ld5c93758cc5401aa200b17b69bfb48a" ma:index="20" nillable="true" ma:taxonomy="true" ma:internalName="ld5c93758cc5401aa200b17b69bfb48a" ma:taxonomyFieldName="MYENTSOE_Classification1" ma:displayName="Classification 1" ma:fieldId="{5d5c9375-8cc5-401a-a200-b17b69bfb48a}"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d4f766f88f1644a8aef916559cc19405" ma:index="22" nillable="true" ma:taxonomy="true" ma:internalName="d4f766f88f1644a8aef916559cc19405" ma:taxonomyFieldName="MYENTSOE_Classification2" ma:displayName="Classification 2" ma:fieldId="{d4f766f8-8f16-44a8-aef9-16559cc19405}"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ef5d60b913a44ea0a7d76a7b84e4cd8d" ma:index="24" nillable="true" ma:taxonomy="true" ma:internalName="ef5d60b913a44ea0a7d76a7b84e4cd8d" ma:taxonomyFieldName="MYENTSOE_Classification3" ma:displayName="Classification 3" ma:fieldId="{ef5d60b9-13a4-4ea0-a7d7-6a7b84e4cd8d}"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p8f9ec27b0b840189bbbbd407afe3e95" ma:index="26" nillable="true" ma:taxonomy="true" ma:internalName="p8f9ec27b0b840189bbbbd407afe3e95" ma:taxonomyFieldName="MYENTSOE_Classification4" ma:displayName="Classification 4" ma:fieldId="{98f9ec27-b0b8-4018-9bbb-bd407afe3e95}"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da2943ec388d4bfcbfc6d38c6a5990e8" ma:index="28" nillable="true" ma:taxonomy="true" ma:internalName="da2943ec388d4bfcbfc6d38c6a5990e8" ma:taxonomyFieldName="MYENTSOE_SharingType" ma:displayName="Sharing Type" ma:default="-1;#Shared|04da8cfa-2b68-4725-9db5-e7b66ab623e6" ma:fieldId="{da2943ec-388d-4bfc-bfc6-d38c6a5990e8}" ma:sspId="0cf2b176-d4dc-4d18-8c95-51f9f2dafcd3" ma:termSetId="09b229b3-e0b6-423a-b819-7f93001a6e2a" ma:anchorId="00000000-0000-0000-0000-000000000000" ma:open="false" ma:isKeyword="false">
      <xsd:complexType>
        <xsd:sequence>
          <xsd:element ref="pc:Terms" minOccurs="0" maxOccurs="1"/>
        </xsd:sequence>
      </xsd:complexType>
    </xsd:element>
    <xsd:element name="d273b215cbc0451e8ea9d8118c62ea3f" ma:index="30" nillable="true" ma:taxonomy="true" ma:internalName="d273b215cbc0451e8ea9d8118c62ea3f" ma:taxonomyFieldName="Confidentiality" ma:displayName="Confidentiality" ma:fieldId="{d273b215-cbc0-451e-8ea9-d8118c62ea3f}" ma:sspId="0cf2b176-d4dc-4d18-8c95-51f9f2dafcd3" ma:termSetId="1aeb3a4d-5a56-4fc5-b0c8-230b3cd7bda4" ma:anchorId="00000000-0000-0000-0000-000000000000" ma:open="false" ma:isKeyword="false">
      <xsd:complexType>
        <xsd:sequence>
          <xsd:element ref="pc:Terms" minOccurs="0" maxOccurs="1"/>
        </xsd:sequence>
      </xsd:complexType>
    </xsd:element>
    <xsd:element name="a198822e8cd54940abd092eb1f212adb" ma:index="32" nillable="true" ma:taxonomy="true" ma:internalName="a198822e8cd54940abd092eb1f212adb" ma:taxonomyFieldName="MYENTSOE_DataClassification" ma:displayName="Data Classification" ma:fieldId="{a198822e-8cd5-4940-abd0-92eb1f212adb}" ma:sspId="0cf2b176-d4dc-4d18-8c95-51f9f2dafcd3" ma:termSetId="ed1fa8aa-003c-40ab-bfad-ae0429370d98" ma:anchorId="00000000-0000-0000-0000-000000000000" ma:open="false" ma:isKeyword="false">
      <xsd:complexType>
        <xsd:sequence>
          <xsd:element ref="pc:Terms" minOccurs="0" maxOccurs="1"/>
        </xsd:sequence>
      </xsd:complexType>
    </xsd:element>
    <xsd:element name="e177a62aac7e48f2991fde6ae35c1b66" ma:index="34" nillable="true" ma:taxonomy="true" ma:internalName="e177a62aac7e48f2991fde6ae35c1b66" ma:taxonomyFieldName="MYENTSOE_DocumentClassification" ma:displayName="Document Classification" ma:fieldId="{e177a62a-ac7e-48f2-991f-de6ae35c1b66}" ma:sspId="0cf2b176-d4dc-4d18-8c95-51f9f2dafcd3" ma:termSetId="8b91b5eb-b01b-44d4-a921-6f52ae5aec30" ma:anchorId="00000000-0000-0000-0000-000000000000" ma:open="false" ma:isKeyword="false">
      <xsd:complexType>
        <xsd:sequence>
          <xsd:element ref="pc:Terms" minOccurs="0" maxOccurs="1"/>
        </xsd:sequence>
      </xsd:complexType>
    </xsd:element>
    <xsd:element name="MediaServiceMetadata" ma:index="35" nillable="true" ma:displayName="MediaServiceMetadata" ma:hidden="true" ma:internalName="MediaServiceMetadata" ma:readOnly="true">
      <xsd:simpleType>
        <xsd:restriction base="dms:Note"/>
      </xsd:simpleType>
    </xsd:element>
    <xsd:element name="MediaServiceFastMetadata" ma:index="36" nillable="true" ma:displayName="MediaServiceFastMetadata" ma:hidden="true" ma:internalName="MediaServiceFastMetadata" ma:readOnly="true">
      <xsd:simpleType>
        <xsd:restriction base="dms:Note"/>
      </xsd:simpleType>
    </xsd:element>
    <xsd:element name="MediaServiceSearchProperties" ma:index="37" nillable="true" ma:displayName="MediaServiceSearchProperties" ma:hidden="true" ma:internalName="MediaServiceSearchProperties" ma:readOnly="true">
      <xsd:simpleType>
        <xsd:restriction base="dms:Note"/>
      </xsd:simpleType>
    </xsd:element>
    <xsd:element name="MediaServiceObjectDetectorVersions" ma:index="38" nillable="true" ma:displayName="MediaServiceObjectDetectorVersions" ma:hidden="true" ma:indexed="true" ma:internalName="MediaServiceObjectDetectorVersions" ma:readOnly="true">
      <xsd:simpleType>
        <xsd:restriction base="dms:Text"/>
      </xsd:simpleType>
    </xsd:element>
    <xsd:element name="pca8f6ee71a14072b7b2dac32341062c" ma:index="40" nillable="true" ma:taxonomy="true" ma:internalName="pca8f6ee71a14072b7b2dac32341062c" ma:taxonomyFieldName="Document_x0020_Category" ma:displayName="Document Category" ma:fieldId="{9ca8f6ee-71a1-4072-b7b2-dac32341062c}" ma:sspId="0cf2b176-d4dc-4d18-8c95-51f9f2dafcd3" ma:termSetId="b6272f75-190c-4d15-bd6d-713db5013935" ma:anchorId="00000000-0000-0000-0000-000000000000" ma:open="false" ma:isKeyword="false">
      <xsd:complexType>
        <xsd:sequence>
          <xsd:element ref="pc:Terms" minOccurs="0" maxOccurs="1"/>
        </xsd:sequence>
      </xsd:complexType>
    </xsd:element>
    <xsd:element name="MediaServiceDateTaken" ma:index="41" nillable="true" ma:displayName="MediaServiceDateTaken" ma:hidden="true" ma:indexed="true" ma:internalName="MediaServiceDateTaken" ma:readOnly="true">
      <xsd:simpleType>
        <xsd:restriction base="dms:Text"/>
      </xsd:simpleType>
    </xsd:element>
    <xsd:element name="MediaServiceGenerationTime" ma:index="42" nillable="true" ma:displayName="MediaServiceGenerationTime" ma:hidden="true" ma:internalName="MediaServiceGenerationTime" ma:readOnly="true">
      <xsd:simpleType>
        <xsd:restriction base="dms:Text"/>
      </xsd:simpleType>
    </xsd:element>
    <xsd:element name="MediaServiceEventHashCode" ma:index="43" nillable="true" ma:displayName="MediaServiceEventHashCode" ma:hidden="true" ma:internalName="MediaServiceEventHashCode" ma:readOnly="true">
      <xsd:simpleType>
        <xsd:restriction base="dms:Text"/>
      </xsd:simpleType>
    </xsd:element>
    <xsd:element name="MediaLengthInSeconds" ma:index="44" nillable="true" ma:displayName="MediaLengthInSeconds" ma:hidden="true" ma:internalName="MediaLengthInSeconds" ma:readOnly="true">
      <xsd:simpleType>
        <xsd:restriction base="dms:Unknown"/>
      </xsd:simpleType>
    </xsd:element>
    <xsd:element name="Tool" ma:index="45" nillable="true" ma:displayName="Tool" ma:format="Dropdown" ma:internalName="Tool">
      <xsd:simpleType>
        <xsd:restriction base="dms:Choice">
          <xsd:enumeration value="Plexos"/>
          <xsd:enumeration value="Antares"/>
          <xsd:enumeration value="BID3"/>
        </xsd:restriction>
      </xsd:simpleType>
    </xsd:element>
  </xsd:schema>
  <xsd:schema xmlns:xsd="http://www.w3.org/2001/XMLSchema" xmlns:xs="http://www.w3.org/2001/XMLSchema" xmlns:dms="http://schemas.microsoft.com/office/2006/documentManagement/types" xmlns:pc="http://schemas.microsoft.com/office/infopath/2007/PartnerControls" targetNamespace="e3fb2008-9808-4f29-aa32-2f66631018ed"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e972368-3e58-42a6-a247-d451252f7dab}" ma:internalName="TaxCatchAll" ma:showField="CatchAllData" ma:web="e3fb2008-9808-4f29-aa32-2f66631018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3fb2008-9808-4f29-aa32-2f66631018ed">
      <Value>6</Value>
      <Value>9</Value>
      <Value>8</Value>
      <Value>7</Value>
    </TaxCatchAll>
    <Doc_x0020_Type xmlns="832963dc-f033-4232-8f9c-1a0fb0edbc49">Input Data &amp; Data Log</Doc_x0020_Type>
    <Report_x0020_for_x0020_SDC_x0020_Review xmlns="832963dc-f033-4232-8f9c-1a0fb0edbc49" xsi:nil="true"/>
    <Approval_x0020_Level0 xmlns="832963dc-f033-4232-8f9c-1a0fb0edbc49">(None)</Approval_x0020_Level0>
    <Business_x0020_Record xmlns="832963dc-f033-4232-8f9c-1a0fb0edbc49">(None)</Business_x0020_Record>
    <Group xmlns="832963dc-f033-4232-8f9c-1a0fb0edbc49">Sub Group 4</Group>
    <MYENTSOE_SiteType xmlns="832963dc-f033-4232-8f9c-1a0fb0edbc49">MYENTSOE</MYENTSOE_SiteType>
    <cd82112a728e48dfac4a082d85c41e93 xmlns="832963dc-f033-4232-8f9c-1a0fb0edbc49">
      <Terms xmlns="http://schemas.microsoft.com/office/infopath/2007/PartnerControls">
        <TermInfo xmlns="http://schemas.microsoft.com/office/infopath/2007/PartnerControls">
          <TermName xmlns="http://schemas.microsoft.com/office/infopath/2007/PartnerControls">SDC</TermName>
          <TermId xmlns="http://schemas.microsoft.com/office/infopath/2007/PartnerControls">414c202c-9255-45c1-8290-a69e6acf8153</TermId>
        </TermInfo>
      </Terms>
    </cd82112a728e48dfac4a082d85c41e93>
    <d4f766f88f1644a8aef916559cc19405 xmlns="832963dc-f033-4232-8f9c-1a0fb0edbc49">
      <Terms xmlns="http://schemas.microsoft.com/office/infopath/2007/PartnerControls"/>
    </d4f766f88f1644a8aef916559cc19405>
    <ef5d60b913a44ea0a7d76a7b84e4cd8d xmlns="832963dc-f033-4232-8f9c-1a0fb0edbc49">
      <Terms xmlns="http://schemas.microsoft.com/office/infopath/2007/PartnerControls"/>
    </ef5d60b913a44ea0a7d76a7b84e4cd8d>
    <g99581cd5f4b4b0f82bfb09b28561133 xmlns="832963dc-f033-4232-8f9c-1a0fb0edbc49">
      <Terms xmlns="http://schemas.microsoft.com/office/infopath/2007/PartnerControls">
        <TermInfo xmlns="http://schemas.microsoft.com/office/infopath/2007/PartnerControls">
          <TermName xmlns="http://schemas.microsoft.com/office/infopath/2007/PartnerControls">Extranet</TermName>
          <TermId xmlns="http://schemas.microsoft.com/office/infopath/2007/PartnerControls">922fc1ba-0c8d-4fbf-b30d-83722d0f30f2</TermId>
        </TermInfo>
      </Terms>
    </g99581cd5f4b4b0f82bfb09b28561133>
    <da2943ec388d4bfcbfc6d38c6a5990e8 xmlns="832963dc-f033-4232-8f9c-1a0fb0edbc49">
      <Terms xmlns="http://schemas.microsoft.com/office/infopath/2007/PartnerControls">
        <TermInfo xmlns="http://schemas.microsoft.com/office/infopath/2007/PartnerControls">
          <TermName xmlns="http://schemas.microsoft.com/office/infopath/2007/PartnerControls">Shared</TermName>
          <TermId xmlns="http://schemas.microsoft.com/office/infopath/2007/PartnerControls">04da8cfa-2b68-4725-9db5-e7b66ab623e6</TermId>
        </TermInfo>
      </Terms>
    </da2943ec388d4bfcbfc6d38c6a5990e8>
    <d273b215cbc0451e8ea9d8118c62ea3f xmlns="832963dc-f033-4232-8f9c-1a0fb0edbc49">
      <Terms xmlns="http://schemas.microsoft.com/office/infopath/2007/PartnerControls"/>
    </d273b215cbc0451e8ea9d8118c62ea3f>
    <p8f9ec27b0b840189bbbbd407afe3e95 xmlns="832963dc-f033-4232-8f9c-1a0fb0edbc49">
      <Terms xmlns="http://schemas.microsoft.com/office/infopath/2007/PartnerControls"/>
    </p8f9ec27b0b840189bbbbd407afe3e95>
    <ld5c93758cc5401aa200b17b69bfb48a xmlns="832963dc-f033-4232-8f9c-1a0fb0edbc49">
      <Terms xmlns="http://schemas.microsoft.com/office/infopath/2007/PartnerControls">
        <TermInfo xmlns="http://schemas.microsoft.com/office/infopath/2007/PartnerControls">
          <TermName xmlns="http://schemas.microsoft.com/office/infopath/2007/PartnerControls">ERAA</TermName>
          <TermId xmlns="http://schemas.microsoft.com/office/infopath/2007/PartnerControls">e3b64224-6203-4b67-af6c-1ce9090448f5</TermId>
        </TermInfo>
      </Terms>
    </ld5c93758cc5401aa200b17b69bfb48a>
    <a198822e8cd54940abd092eb1f212adb xmlns="832963dc-f033-4232-8f9c-1a0fb0edbc49">
      <Terms xmlns="http://schemas.microsoft.com/office/infopath/2007/PartnerControls"/>
    </a198822e8cd54940abd092eb1f212adb>
    <e177a62aac7e48f2991fde6ae35c1b66 xmlns="832963dc-f033-4232-8f9c-1a0fb0edbc49">
      <Terms xmlns="http://schemas.microsoft.com/office/infopath/2007/PartnerControls"/>
    </e177a62aac7e48f2991fde6ae35c1b66>
    <Tool xmlns="832963dc-f033-4232-8f9c-1a0fb0edbc49" xsi:nil="true"/>
    <pca8f6ee71a14072b7b2dac32341062c xmlns="832963dc-f033-4232-8f9c-1a0fb0edbc49">
      <Terms xmlns="http://schemas.microsoft.com/office/infopath/2007/PartnerControls"/>
    </pca8f6ee71a14072b7b2dac32341062c>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A32204-2C02-4C6D-BDAD-1E76F38903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963dc-f033-4232-8f9c-1a0fb0edbc49"/>
    <ds:schemaRef ds:uri="e3fb2008-9808-4f29-aa32-2f66631018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330E26-D5F4-43F0-AB56-50C65243C93F}">
  <ds:schemaRefs>
    <ds:schemaRef ds:uri="http://schemas.microsoft.com/office/2006/metadata/properties"/>
    <ds:schemaRef ds:uri="http://schemas.microsoft.com/office/infopath/2007/PartnerControls"/>
    <ds:schemaRef ds:uri="e3fb2008-9808-4f29-aa32-2f66631018ed"/>
    <ds:schemaRef ds:uri="832963dc-f033-4232-8f9c-1a0fb0edbc49"/>
  </ds:schemaRefs>
</ds:datastoreItem>
</file>

<file path=customXml/itemProps3.xml><?xml version="1.0" encoding="utf-8"?>
<ds:datastoreItem xmlns:ds="http://schemas.openxmlformats.org/officeDocument/2006/customXml" ds:itemID="{3B34A4EB-BDBF-453B-83BC-AD38011DA127}">
  <ds:schemaRefs>
    <ds:schemaRef ds:uri="http://schemas.microsoft.com/sharepoint/v3/contenttype/forms"/>
  </ds:schemaRefs>
</ds:datastoreItem>
</file>

<file path=docMetadata/LabelInfo.xml><?xml version="1.0" encoding="utf-8"?>
<clbl:labelList xmlns:clbl="http://schemas.microsoft.com/office/2020/mipLabelMetadata">
  <clbl:label id="{489738c2-04c6-4350-92ad-ce129e1deca5}" enabled="1" method="Privileged" siteId="{5a599c86-6e50-4562-81a7-1b85777f7db7}"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Read-me</vt:lpstr>
      <vt:lpstr>Link-info</vt:lpstr>
      <vt:lpstr>CAPEX</vt:lpstr>
      <vt:lpstr>FOM</vt:lpstr>
      <vt:lpstr>WACC</vt:lpstr>
      <vt:lpstr>Potential</vt:lpstr>
      <vt:lpstr>Economic Lifetime</vt:lpstr>
      <vt:lpstr>DSR Activation Price</vt:lpstr>
      <vt:lpstr>Activation Limit</vt:lpstr>
      <vt:lpstr>Hurdle Premium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Pancrazi Marco (Terna)</dc:creator>
  <cp:keywords/>
  <dc:description/>
  <cp:lastModifiedBy>François Gérémie</cp:lastModifiedBy>
  <cp:revision/>
  <dcterms:created xsi:type="dcterms:W3CDTF">2015-06-05T18:19:34Z</dcterms:created>
  <dcterms:modified xsi:type="dcterms:W3CDTF">2025-09-09T14:18:43Z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65a070e-ad16-4345-879f-c1de6464f1fb_Enabled">
    <vt:lpwstr>true</vt:lpwstr>
  </property>
  <property fmtid="{D5CDD505-2E9C-101B-9397-08002B2CF9AE}" pid="3" name="MSIP_Label_d65a070e-ad16-4345-879f-c1de6464f1fb_SetDate">
    <vt:lpwstr>2023-03-16T12:31:28Z</vt:lpwstr>
  </property>
  <property fmtid="{D5CDD505-2E9C-101B-9397-08002B2CF9AE}" pid="4" name="MSIP_Label_d65a070e-ad16-4345-879f-c1de6464f1fb_Method">
    <vt:lpwstr>Standard</vt:lpwstr>
  </property>
  <property fmtid="{D5CDD505-2E9C-101B-9397-08002B2CF9AE}" pid="5" name="MSIP_Label_d65a070e-ad16-4345-879f-c1de6464f1fb_Name">
    <vt:lpwstr>USO INTERNO - Con etichetta</vt:lpwstr>
  </property>
  <property fmtid="{D5CDD505-2E9C-101B-9397-08002B2CF9AE}" pid="6" name="MSIP_Label_d65a070e-ad16-4345-879f-c1de6464f1fb_SiteId">
    <vt:lpwstr>eccd734e-7022-4709-aba5-a5dd77929e27</vt:lpwstr>
  </property>
  <property fmtid="{D5CDD505-2E9C-101B-9397-08002B2CF9AE}" pid="7" name="MSIP_Label_d65a070e-ad16-4345-879f-c1de6464f1fb_ActionId">
    <vt:lpwstr>f7d3df7e-16dc-44d2-a0a0-6d71ce1e066b</vt:lpwstr>
  </property>
  <property fmtid="{D5CDD505-2E9C-101B-9397-08002B2CF9AE}" pid="8" name="MSIP_Label_d65a070e-ad16-4345-879f-c1de6464f1fb_ContentBits">
    <vt:lpwstr>2</vt:lpwstr>
  </property>
  <property fmtid="{D5CDD505-2E9C-101B-9397-08002B2CF9AE}" pid="9" name="ContentTypeId">
    <vt:lpwstr>0x0101008F24B86CCD17644998483350F0DEB97B</vt:lpwstr>
  </property>
  <property fmtid="{D5CDD505-2E9C-101B-9397-08002B2CF9AE}" pid="10" name="MYENTSOE_Classification2">
    <vt:lpwstr/>
  </property>
  <property fmtid="{D5CDD505-2E9C-101B-9397-08002B2CF9AE}" pid="11" name="Confidentiality">
    <vt:lpwstr/>
  </property>
  <property fmtid="{D5CDD505-2E9C-101B-9397-08002B2CF9AE}" pid="12" name="MYENTSOE_Classification3">
    <vt:lpwstr/>
  </property>
  <property fmtid="{D5CDD505-2E9C-101B-9397-08002B2CF9AE}" pid="13" name="MYENTSOE_PublicType">
    <vt:lpwstr>6;#Extranet|922fc1ba-0c8d-4fbf-b30d-83722d0f30f2</vt:lpwstr>
  </property>
  <property fmtid="{D5CDD505-2E9C-101B-9397-08002B2CF9AE}" pid="14" name="MYENTSOE_SharingType">
    <vt:lpwstr>8;#Shared|04da8cfa-2b68-4725-9db5-e7b66ab623e6</vt:lpwstr>
  </property>
  <property fmtid="{D5CDD505-2E9C-101B-9397-08002B2CF9AE}" pid="15" name="MYENTSOE_Classification1">
    <vt:lpwstr>9;#ERAA|e3b64224-6203-4b67-af6c-1ce9090448f5</vt:lpwstr>
  </property>
  <property fmtid="{D5CDD505-2E9C-101B-9397-08002B2CF9AE}" pid="16" name="MYENTSOE_Section">
    <vt:lpwstr>7;#SDC|414c202c-9255-45c1-8290-a69e6acf8153</vt:lpwstr>
  </property>
  <property fmtid="{D5CDD505-2E9C-101B-9397-08002B2CF9AE}" pid="17" name="MYENTSOE_Classification4">
    <vt:lpwstr/>
  </property>
  <property fmtid="{D5CDD505-2E9C-101B-9397-08002B2CF9AE}" pid="18" name="MYENTSOE_DocumentClassification">
    <vt:lpwstr/>
  </property>
  <property fmtid="{D5CDD505-2E9C-101B-9397-08002B2CF9AE}" pid="19" name="MYENTSOE_DataClassification">
    <vt:lpwstr/>
  </property>
  <property fmtid="{D5CDD505-2E9C-101B-9397-08002B2CF9AE}" pid="20" name="MediaServiceImageTags">
    <vt:lpwstr/>
  </property>
  <property fmtid="{D5CDD505-2E9C-101B-9397-08002B2CF9AE}" pid="21" name="Document Category">
    <vt:lpwstr/>
  </property>
  <property fmtid="{D5CDD505-2E9C-101B-9397-08002B2CF9AE}" pid="22" name="Document_x0020_Category">
    <vt:lpwstr/>
  </property>
  <property fmtid="{D5CDD505-2E9C-101B-9397-08002B2CF9AE}" pid="23" name="MSIP_Label_66cffd26-8a8e-4271-ae8c-0448cc98c6fa_Enabled">
    <vt:lpwstr>true</vt:lpwstr>
  </property>
  <property fmtid="{D5CDD505-2E9C-101B-9397-08002B2CF9AE}" pid="24" name="MSIP_Label_66cffd26-8a8e-4271-ae8c-0448cc98c6fa_SetDate">
    <vt:lpwstr>2025-05-15T11:39:34Z</vt:lpwstr>
  </property>
  <property fmtid="{D5CDD505-2E9C-101B-9397-08002B2CF9AE}" pid="25" name="MSIP_Label_66cffd26-8a8e-4271-ae8c-0448cc98c6fa_Method">
    <vt:lpwstr>Standard</vt:lpwstr>
  </property>
  <property fmtid="{D5CDD505-2E9C-101B-9397-08002B2CF9AE}" pid="26" name="MSIP_Label_66cffd26-8a8e-4271-ae8c-0448cc98c6fa_Name">
    <vt:lpwstr>AST dokumenti</vt:lpwstr>
  </property>
  <property fmtid="{D5CDD505-2E9C-101B-9397-08002B2CF9AE}" pid="27" name="MSIP_Label_66cffd26-8a8e-4271-ae8c-0448cc98c6fa_SiteId">
    <vt:lpwstr>c4c0dd7c-1dfb-4088-9303-96b608da35b3</vt:lpwstr>
  </property>
  <property fmtid="{D5CDD505-2E9C-101B-9397-08002B2CF9AE}" pid="28" name="MSIP_Label_66cffd26-8a8e-4271-ae8c-0448cc98c6fa_ActionId">
    <vt:lpwstr>c8c32beb-5a4d-4e3d-9340-61d13e99cebb</vt:lpwstr>
  </property>
  <property fmtid="{D5CDD505-2E9C-101B-9397-08002B2CF9AE}" pid="29" name="MSIP_Label_66cffd26-8a8e-4271-ae8c-0448cc98c6fa_ContentBits">
    <vt:lpwstr>0</vt:lpwstr>
  </property>
  <property fmtid="{D5CDD505-2E9C-101B-9397-08002B2CF9AE}" pid="30" name="MSIP_Label_66cffd26-8a8e-4271-ae8c-0448cc98c6fa_Tag">
    <vt:lpwstr>10, 3, 0, 1</vt:lpwstr>
  </property>
</Properties>
</file>